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eitgebovah\Desktop\"/>
    </mc:Choice>
  </mc:AlternateContent>
  <bookViews>
    <workbookView xWindow="360" yWindow="270" windowWidth="18735" windowHeight="12210"/>
  </bookViews>
  <sheets>
    <sheet name="Stavba" sheetId="1" r:id="rId1"/>
    <sheet name="VzorPolozky" sheetId="10" state="hidden" r:id="rId2"/>
    <sheet name="Pokyny pro vyplnění" sheetId="11" r:id="rId3"/>
    <sheet name="VON 001 Naklady" sheetId="12" r:id="rId4"/>
    <sheet name="01 01 Pol" sheetId="13" r:id="rId5"/>
  </sheets>
  <externalReferences>
    <externalReference r:id="rId6"/>
  </externalReferences>
  <definedNames>
    <definedName name="CelkemDPHVypocet" localSheetId="0">Stavba!$H$44</definedName>
    <definedName name="CenaCelkem">Stavba!$G$29</definedName>
    <definedName name="CenaCelkemBezDPH">Stavba!$G$28</definedName>
    <definedName name="CenaCelkemVypocet" localSheetId="0">Stavba!$I$44</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4">'01 01 Pol'!$1:$7</definedName>
    <definedName name="_xlnm.Print_Titles" localSheetId="3">'VON 001 Naklady'!$1:$7</definedName>
    <definedName name="oadresa">Stavba!$D$6</definedName>
    <definedName name="Objednatel" localSheetId="0">Stavba!$D$5</definedName>
    <definedName name="Objekt" localSheetId="0">Stavba!$B$38</definedName>
    <definedName name="_xlnm.Print_Area" localSheetId="4">'01 01 Pol'!$A$1:$W$155</definedName>
    <definedName name="_xlnm.Print_Area" localSheetId="0">Stavba!$A$1:$J$177</definedName>
    <definedName name="_xlnm.Print_Area" localSheetId="3">'VON 001 Naklady'!$A$1:$W$16</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Stavba!$F$44</definedName>
    <definedName name="ZakladDPHZakl">Stavba!$G$25</definedName>
    <definedName name="ZakladDPHZaklVypocet" localSheetId="0">Stavba!$G$44</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4" i="1" l="1"/>
  <c r="I173" i="1"/>
  <c r="I172" i="1"/>
  <c r="I171" i="1"/>
  <c r="I170" i="1"/>
  <c r="I169" i="1"/>
  <c r="I168" i="1"/>
  <c r="I167" i="1"/>
  <c r="I166" i="1"/>
  <c r="F42" i="1"/>
  <c r="G41" i="1"/>
  <c r="H41" i="1" s="1"/>
  <c r="I41" i="1" s="1"/>
  <c r="F41" i="1"/>
  <c r="G40" i="1"/>
  <c r="F40" i="1"/>
  <c r="G149" i="13"/>
  <c r="BA99" i="13"/>
  <c r="BA93" i="13"/>
  <c r="BA58" i="13"/>
  <c r="BA55" i="13"/>
  <c r="BA40" i="13"/>
  <c r="BA28" i="13"/>
  <c r="BA16" i="13"/>
  <c r="BA13" i="13"/>
  <c r="G9" i="13"/>
  <c r="M9" i="13" s="1"/>
  <c r="I9" i="13"/>
  <c r="I8" i="13" s="1"/>
  <c r="K9" i="13"/>
  <c r="K8" i="13" s="1"/>
  <c r="O9" i="13"/>
  <c r="Q9" i="13"/>
  <c r="Q8" i="13" s="1"/>
  <c r="V9" i="13"/>
  <c r="V8" i="13" s="1"/>
  <c r="G12" i="13"/>
  <c r="I12" i="13"/>
  <c r="K12" i="13"/>
  <c r="M12" i="13"/>
  <c r="O12" i="13"/>
  <c r="Q12" i="13"/>
  <c r="V12" i="13"/>
  <c r="G15" i="13"/>
  <c r="G8" i="13" s="1"/>
  <c r="I15" i="13"/>
  <c r="K15" i="13"/>
  <c r="M15" i="13"/>
  <c r="O15" i="13"/>
  <c r="Q15" i="13"/>
  <c r="V15" i="13"/>
  <c r="G18" i="13"/>
  <c r="M18" i="13" s="1"/>
  <c r="I18" i="13"/>
  <c r="K18" i="13"/>
  <c r="O18" i="13"/>
  <c r="O8" i="13" s="1"/>
  <c r="Q18" i="13"/>
  <c r="V18" i="13"/>
  <c r="G21" i="13"/>
  <c r="M21" i="13" s="1"/>
  <c r="I21" i="13"/>
  <c r="K21" i="13"/>
  <c r="O21" i="13"/>
  <c r="Q21" i="13"/>
  <c r="V21" i="13"/>
  <c r="G24" i="13"/>
  <c r="I24" i="13"/>
  <c r="K24" i="13"/>
  <c r="M24" i="13"/>
  <c r="O24" i="13"/>
  <c r="Q24" i="13"/>
  <c r="V24" i="13"/>
  <c r="G27" i="13"/>
  <c r="I27" i="13"/>
  <c r="K27" i="13"/>
  <c r="M27" i="13"/>
  <c r="O27" i="13"/>
  <c r="Q27" i="13"/>
  <c r="V27" i="13"/>
  <c r="G30" i="13"/>
  <c r="M30" i="13" s="1"/>
  <c r="I30" i="13"/>
  <c r="K30" i="13"/>
  <c r="O30" i="13"/>
  <c r="Q30" i="13"/>
  <c r="V30" i="13"/>
  <c r="G33" i="13"/>
  <c r="M33" i="13" s="1"/>
  <c r="I33" i="13"/>
  <c r="K33" i="13"/>
  <c r="O33" i="13"/>
  <c r="Q33" i="13"/>
  <c r="V33" i="13"/>
  <c r="G36" i="13"/>
  <c r="I36" i="13"/>
  <c r="K36" i="13"/>
  <c r="M36" i="13"/>
  <c r="O36" i="13"/>
  <c r="Q36" i="13"/>
  <c r="V36" i="13"/>
  <c r="G39" i="13"/>
  <c r="I39" i="13"/>
  <c r="K39" i="13"/>
  <c r="M39" i="13"/>
  <c r="O39" i="13"/>
  <c r="Q39" i="13"/>
  <c r="V39" i="13"/>
  <c r="G42" i="13"/>
  <c r="M42" i="13" s="1"/>
  <c r="I42" i="13"/>
  <c r="K42" i="13"/>
  <c r="O42" i="13"/>
  <c r="Q42" i="13"/>
  <c r="V42" i="13"/>
  <c r="G45" i="13"/>
  <c r="I45" i="13"/>
  <c r="K45" i="13"/>
  <c r="M45" i="13"/>
  <c r="O45" i="13"/>
  <c r="Q45" i="13"/>
  <c r="V45" i="13"/>
  <c r="G48" i="13"/>
  <c r="I48" i="13"/>
  <c r="K48" i="13"/>
  <c r="M48" i="13"/>
  <c r="O48" i="13"/>
  <c r="Q48" i="13"/>
  <c r="V48" i="13"/>
  <c r="G51" i="13"/>
  <c r="I51" i="13"/>
  <c r="K51" i="13"/>
  <c r="M51" i="13"/>
  <c r="O51" i="13"/>
  <c r="Q51" i="13"/>
  <c r="V51" i="13"/>
  <c r="G54" i="13"/>
  <c r="M54" i="13" s="1"/>
  <c r="I54" i="13"/>
  <c r="K54" i="13"/>
  <c r="O54" i="13"/>
  <c r="Q54" i="13"/>
  <c r="V54" i="13"/>
  <c r="G57" i="13"/>
  <c r="I57" i="13"/>
  <c r="K57" i="13"/>
  <c r="M57" i="13"/>
  <c r="O57" i="13"/>
  <c r="Q57" i="13"/>
  <c r="V57" i="13"/>
  <c r="G60" i="13"/>
  <c r="I60" i="13"/>
  <c r="K60" i="13"/>
  <c r="M60" i="13"/>
  <c r="O60" i="13"/>
  <c r="Q60" i="13"/>
  <c r="V60" i="13"/>
  <c r="G62" i="13"/>
  <c r="I62" i="13"/>
  <c r="K62" i="13"/>
  <c r="M62" i="13"/>
  <c r="O62" i="13"/>
  <c r="Q62" i="13"/>
  <c r="V62" i="13"/>
  <c r="G64" i="13"/>
  <c r="M64" i="13" s="1"/>
  <c r="I64" i="13"/>
  <c r="K64" i="13"/>
  <c r="O64" i="13"/>
  <c r="Q64" i="13"/>
  <c r="V64" i="13"/>
  <c r="G66" i="13"/>
  <c r="I66" i="13"/>
  <c r="K66" i="13"/>
  <c r="M66" i="13"/>
  <c r="O66" i="13"/>
  <c r="Q66" i="13"/>
  <c r="V66" i="13"/>
  <c r="G68" i="13"/>
  <c r="I68" i="13"/>
  <c r="K68" i="13"/>
  <c r="M68" i="13"/>
  <c r="O68" i="13"/>
  <c r="Q68" i="13"/>
  <c r="V68" i="13"/>
  <c r="G70" i="13"/>
  <c r="O70" i="13"/>
  <c r="G71" i="13"/>
  <c r="M71" i="13" s="1"/>
  <c r="M70" i="13" s="1"/>
  <c r="I71" i="13"/>
  <c r="I70" i="13" s="1"/>
  <c r="K71" i="13"/>
  <c r="K70" i="13" s="1"/>
  <c r="O71" i="13"/>
  <c r="Q71" i="13"/>
  <c r="Q70" i="13" s="1"/>
  <c r="V71" i="13"/>
  <c r="V70" i="13" s="1"/>
  <c r="G73" i="13"/>
  <c r="I73" i="13"/>
  <c r="K73" i="13"/>
  <c r="M73" i="13"/>
  <c r="O73" i="13"/>
  <c r="Q73" i="13"/>
  <c r="V73" i="13"/>
  <c r="G75" i="13"/>
  <c r="I75" i="13"/>
  <c r="K75" i="13"/>
  <c r="M75" i="13"/>
  <c r="O75" i="13"/>
  <c r="Q75" i="13"/>
  <c r="V75" i="13"/>
  <c r="G77" i="13"/>
  <c r="O77" i="13"/>
  <c r="G78" i="13"/>
  <c r="M78" i="13" s="1"/>
  <c r="M77" i="13" s="1"/>
  <c r="I78" i="13"/>
  <c r="I77" i="13" s="1"/>
  <c r="K78" i="13"/>
  <c r="K77" i="13" s="1"/>
  <c r="O78" i="13"/>
  <c r="Q78" i="13"/>
  <c r="Q77" i="13" s="1"/>
  <c r="V78" i="13"/>
  <c r="V77" i="13" s="1"/>
  <c r="G82" i="13"/>
  <c r="I82" i="13"/>
  <c r="I81" i="13" s="1"/>
  <c r="K82" i="13"/>
  <c r="M82" i="13"/>
  <c r="O82" i="13"/>
  <c r="Q82" i="13"/>
  <c r="Q81" i="13" s="1"/>
  <c r="V82" i="13"/>
  <c r="G84" i="13"/>
  <c r="M84" i="13" s="1"/>
  <c r="I84" i="13"/>
  <c r="K84" i="13"/>
  <c r="O84" i="13"/>
  <c r="O81" i="13" s="1"/>
  <c r="Q84" i="13"/>
  <c r="V84" i="13"/>
  <c r="G86" i="13"/>
  <c r="I86" i="13"/>
  <c r="K86" i="13"/>
  <c r="M86" i="13"/>
  <c r="O86" i="13"/>
  <c r="Q86" i="13"/>
  <c r="V86" i="13"/>
  <c r="G90" i="13"/>
  <c r="M90" i="13" s="1"/>
  <c r="I90" i="13"/>
  <c r="K90" i="13"/>
  <c r="K81" i="13" s="1"/>
  <c r="O90" i="13"/>
  <c r="Q90" i="13"/>
  <c r="V90" i="13"/>
  <c r="V81" i="13" s="1"/>
  <c r="G92" i="13"/>
  <c r="I92" i="13"/>
  <c r="K92" i="13"/>
  <c r="M92" i="13"/>
  <c r="O92" i="13"/>
  <c r="Q92" i="13"/>
  <c r="V92" i="13"/>
  <c r="G95" i="13"/>
  <c r="M95" i="13" s="1"/>
  <c r="I95" i="13"/>
  <c r="K95" i="13"/>
  <c r="O95" i="13"/>
  <c r="Q95" i="13"/>
  <c r="V95" i="13"/>
  <c r="I97" i="13"/>
  <c r="Q97" i="13"/>
  <c r="G98" i="13"/>
  <c r="G97" i="13" s="1"/>
  <c r="I98" i="13"/>
  <c r="K98" i="13"/>
  <c r="K97" i="13" s="1"/>
  <c r="O98" i="13"/>
  <c r="O97" i="13" s="1"/>
  <c r="Q98" i="13"/>
  <c r="V98" i="13"/>
  <c r="V97" i="13" s="1"/>
  <c r="G102" i="13"/>
  <c r="M102" i="13" s="1"/>
  <c r="I102" i="13"/>
  <c r="I101" i="13" s="1"/>
  <c r="K102" i="13"/>
  <c r="K101" i="13" s="1"/>
  <c r="O102" i="13"/>
  <c r="O101" i="13" s="1"/>
  <c r="Q102" i="13"/>
  <c r="Q101" i="13" s="1"/>
  <c r="V102" i="13"/>
  <c r="V101" i="13" s="1"/>
  <c r="G104" i="13"/>
  <c r="I104" i="13"/>
  <c r="K104" i="13"/>
  <c r="M104" i="13"/>
  <c r="O104" i="13"/>
  <c r="Q104" i="13"/>
  <c r="V104" i="13"/>
  <c r="G106" i="13"/>
  <c r="I106" i="13"/>
  <c r="K106" i="13"/>
  <c r="M106" i="13"/>
  <c r="O106" i="13"/>
  <c r="Q106" i="13"/>
  <c r="V106" i="13"/>
  <c r="G108" i="13"/>
  <c r="I108" i="13"/>
  <c r="K108" i="13"/>
  <c r="M108" i="13"/>
  <c r="O108" i="13"/>
  <c r="Q108" i="13"/>
  <c r="V108" i="13"/>
  <c r="G110" i="13"/>
  <c r="M110" i="13" s="1"/>
  <c r="I110" i="13"/>
  <c r="K110" i="13"/>
  <c r="O110" i="13"/>
  <c r="Q110" i="13"/>
  <c r="V110" i="13"/>
  <c r="G113" i="13"/>
  <c r="I113" i="13"/>
  <c r="K113" i="13"/>
  <c r="M113" i="13"/>
  <c r="O113" i="13"/>
  <c r="Q113" i="13"/>
  <c r="V113" i="13"/>
  <c r="G116" i="13"/>
  <c r="I116" i="13"/>
  <c r="K116" i="13"/>
  <c r="M116" i="13"/>
  <c r="O116" i="13"/>
  <c r="Q116" i="13"/>
  <c r="V116" i="13"/>
  <c r="G119" i="13"/>
  <c r="I119" i="13"/>
  <c r="K119" i="13"/>
  <c r="M119" i="13"/>
  <c r="O119" i="13"/>
  <c r="Q119" i="13"/>
  <c r="V119" i="13"/>
  <c r="G121" i="13"/>
  <c r="M121" i="13" s="1"/>
  <c r="I121" i="13"/>
  <c r="K121" i="13"/>
  <c r="O121" i="13"/>
  <c r="Q121" i="13"/>
  <c r="V121" i="13"/>
  <c r="G124" i="13"/>
  <c r="I124" i="13"/>
  <c r="K124" i="13"/>
  <c r="M124" i="13"/>
  <c r="O124" i="13"/>
  <c r="Q124" i="13"/>
  <c r="V124" i="13"/>
  <c r="G126" i="13"/>
  <c r="I126" i="13"/>
  <c r="K126" i="13"/>
  <c r="M126" i="13"/>
  <c r="O126" i="13"/>
  <c r="Q126" i="13"/>
  <c r="V126" i="13"/>
  <c r="G128" i="13"/>
  <c r="I128" i="13"/>
  <c r="K128" i="13"/>
  <c r="M128" i="13"/>
  <c r="O128" i="13"/>
  <c r="Q128" i="13"/>
  <c r="V128" i="13"/>
  <c r="G130" i="13"/>
  <c r="M130" i="13" s="1"/>
  <c r="I130" i="13"/>
  <c r="K130" i="13"/>
  <c r="O130" i="13"/>
  <c r="Q130" i="13"/>
  <c r="V130" i="13"/>
  <c r="G133" i="13"/>
  <c r="G132" i="13" s="1"/>
  <c r="I133" i="13"/>
  <c r="I132" i="13" s="1"/>
  <c r="K133" i="13"/>
  <c r="K132" i="13" s="1"/>
  <c r="M133" i="13"/>
  <c r="M132" i="13" s="1"/>
  <c r="O133" i="13"/>
  <c r="O132" i="13" s="1"/>
  <c r="Q133" i="13"/>
  <c r="Q132" i="13" s="1"/>
  <c r="V133" i="13"/>
  <c r="V132" i="13" s="1"/>
  <c r="G135" i="13"/>
  <c r="I135" i="13"/>
  <c r="K135" i="13"/>
  <c r="M135" i="13"/>
  <c r="O135" i="13"/>
  <c r="Q135" i="13"/>
  <c r="V135" i="13"/>
  <c r="G137" i="13"/>
  <c r="M137" i="13" s="1"/>
  <c r="I137" i="13"/>
  <c r="K137" i="13"/>
  <c r="O137" i="13"/>
  <c r="Q137" i="13"/>
  <c r="V137" i="13"/>
  <c r="G139" i="13"/>
  <c r="O139" i="13"/>
  <c r="G140" i="13"/>
  <c r="I140" i="13"/>
  <c r="I139" i="13" s="1"/>
  <c r="K140" i="13"/>
  <c r="K139" i="13" s="1"/>
  <c r="M140" i="13"/>
  <c r="M139" i="13" s="1"/>
  <c r="O140" i="13"/>
  <c r="Q140" i="13"/>
  <c r="Q139" i="13" s="1"/>
  <c r="V140" i="13"/>
  <c r="V139" i="13" s="1"/>
  <c r="G145" i="13"/>
  <c r="K145" i="13"/>
  <c r="O145" i="13"/>
  <c r="V145" i="13"/>
  <c r="G146" i="13"/>
  <c r="I146" i="13"/>
  <c r="I145" i="13" s="1"/>
  <c r="K146" i="13"/>
  <c r="M146" i="13"/>
  <c r="M145" i="13" s="1"/>
  <c r="O146" i="13"/>
  <c r="Q146" i="13"/>
  <c r="Q145" i="13" s="1"/>
  <c r="V146" i="13"/>
  <c r="AE149" i="13"/>
  <c r="AF149" i="13"/>
  <c r="G8" i="12"/>
  <c r="I175" i="1" s="1"/>
  <c r="G9" i="12"/>
  <c r="M9" i="12" s="1"/>
  <c r="I9" i="12"/>
  <c r="I8" i="12" s="1"/>
  <c r="K9" i="12"/>
  <c r="O9" i="12"/>
  <c r="O8" i="12" s="1"/>
  <c r="Q9" i="12"/>
  <c r="Q8" i="12" s="1"/>
  <c r="V9" i="12"/>
  <c r="G10" i="12"/>
  <c r="M10" i="12" s="1"/>
  <c r="I10" i="12"/>
  <c r="K10" i="12"/>
  <c r="O10" i="12"/>
  <c r="Q10" i="12"/>
  <c r="V10" i="12"/>
  <c r="V11" i="12"/>
  <c r="G12" i="12"/>
  <c r="G11" i="12" s="1"/>
  <c r="I176" i="1" s="1"/>
  <c r="I20" i="1" s="1"/>
  <c r="I12" i="12"/>
  <c r="K12" i="12"/>
  <c r="O12" i="12"/>
  <c r="O11" i="12" s="1"/>
  <c r="Q12" i="12"/>
  <c r="Q11" i="12" s="1"/>
  <c r="V12" i="12"/>
  <c r="G13" i="12"/>
  <c r="M13" i="12" s="1"/>
  <c r="I13" i="12"/>
  <c r="I11" i="12" s="1"/>
  <c r="K13" i="12"/>
  <c r="K11" i="12" s="1"/>
  <c r="O13" i="12"/>
  <c r="Q13" i="12"/>
  <c r="V13" i="12"/>
  <c r="AE15" i="12"/>
  <c r="F43" i="1" s="1"/>
  <c r="I18" i="1"/>
  <c r="I17" i="1"/>
  <c r="I16" i="1"/>
  <c r="AZ160" i="1"/>
  <c r="AZ158" i="1"/>
  <c r="AZ156" i="1"/>
  <c r="AZ154" i="1"/>
  <c r="AZ152" i="1"/>
  <c r="AZ150" i="1"/>
  <c r="AZ148" i="1"/>
  <c r="AZ146" i="1"/>
  <c r="AZ145" i="1"/>
  <c r="AZ143" i="1"/>
  <c r="AZ141" i="1"/>
  <c r="AZ139" i="1"/>
  <c r="AZ137" i="1"/>
  <c r="AZ135" i="1"/>
  <c r="AZ133" i="1"/>
  <c r="AZ131" i="1"/>
  <c r="AZ129" i="1"/>
  <c r="AZ127" i="1"/>
  <c r="AZ125" i="1"/>
  <c r="AZ123" i="1"/>
  <c r="AZ121" i="1"/>
  <c r="AZ119" i="1"/>
  <c r="AZ117" i="1"/>
  <c r="AZ115" i="1"/>
  <c r="AZ113" i="1"/>
  <c r="AZ111" i="1"/>
  <c r="AZ109" i="1"/>
  <c r="AZ107" i="1"/>
  <c r="AZ105" i="1"/>
  <c r="AZ103" i="1"/>
  <c r="AZ101" i="1"/>
  <c r="AZ99" i="1"/>
  <c r="AZ97" i="1"/>
  <c r="AZ95" i="1"/>
  <c r="AZ93" i="1"/>
  <c r="AZ91" i="1"/>
  <c r="AZ89" i="1"/>
  <c r="AZ87" i="1"/>
  <c r="AZ85" i="1"/>
  <c r="AZ83" i="1"/>
  <c r="AZ81" i="1"/>
  <c r="AZ80" i="1"/>
  <c r="AZ78" i="1"/>
  <c r="AZ76" i="1"/>
  <c r="AZ74" i="1"/>
  <c r="AZ72" i="1"/>
  <c r="AZ70" i="1"/>
  <c r="AZ68" i="1"/>
  <c r="AZ66" i="1"/>
  <c r="AZ64" i="1"/>
  <c r="AZ62" i="1"/>
  <c r="AZ60" i="1"/>
  <c r="AZ58" i="1"/>
  <c r="AZ56" i="1"/>
  <c r="AZ54" i="1"/>
  <c r="AZ52" i="1"/>
  <c r="AZ50" i="1"/>
  <c r="AZ48" i="1"/>
  <c r="AZ46" i="1"/>
  <c r="H40" i="1"/>
  <c r="I40" i="1" s="1"/>
  <c r="I19" i="1" l="1"/>
  <c r="I177" i="1"/>
  <c r="J176" i="1" s="1"/>
  <c r="M12" i="12"/>
  <c r="AF15" i="12"/>
  <c r="G15" i="12"/>
  <c r="K8" i="12"/>
  <c r="M8" i="12"/>
  <c r="V8" i="12"/>
  <c r="F39" i="1"/>
  <c r="J169" i="1"/>
  <c r="J171" i="1"/>
  <c r="J175" i="1"/>
  <c r="J173" i="1"/>
  <c r="M101" i="13"/>
  <c r="M81" i="13"/>
  <c r="M8" i="13"/>
  <c r="G81" i="13"/>
  <c r="G101" i="13"/>
  <c r="M98" i="13"/>
  <c r="M97" i="13" s="1"/>
  <c r="M11" i="12"/>
  <c r="J168" i="1"/>
  <c r="J170" i="1"/>
  <c r="J172" i="1"/>
  <c r="I21" i="1"/>
  <c r="J28" i="1"/>
  <c r="J26" i="1"/>
  <c r="G38" i="1"/>
  <c r="F38" i="1"/>
  <c r="H32" i="1"/>
  <c r="J23" i="1"/>
  <c r="J24" i="1"/>
  <c r="J25" i="1"/>
  <c r="J27" i="1"/>
  <c r="E24" i="1"/>
  <c r="E26" i="1"/>
  <c r="F44" i="1" l="1"/>
  <c r="J174" i="1"/>
  <c r="J166" i="1"/>
  <c r="J177" i="1" s="1"/>
  <c r="J167" i="1"/>
  <c r="G42" i="1"/>
  <c r="H42" i="1" s="1"/>
  <c r="I42" i="1" s="1"/>
  <c r="G43" i="1"/>
  <c r="H43" i="1" s="1"/>
  <c r="I43" i="1" s="1"/>
  <c r="G39" i="1"/>
  <c r="G44" i="1" l="1"/>
  <c r="G25" i="1" s="1"/>
  <c r="A25" i="1" s="1"/>
  <c r="A26" i="1" s="1"/>
  <c r="G26" i="1" s="1"/>
  <c r="G23" i="1"/>
  <c r="A23" i="1" s="1"/>
  <c r="A24" i="1" s="1"/>
  <c r="G24" i="1" s="1"/>
  <c r="A27" i="1" s="1"/>
  <c r="A29" i="1" s="1"/>
  <c r="G29" i="1" s="1"/>
  <c r="G27" i="1" s="1"/>
  <c r="G28" i="1"/>
  <c r="H39" i="1"/>
  <c r="H44" i="1" s="1"/>
  <c r="I39" i="1" l="1"/>
  <c r="I44" i="1" s="1"/>
  <c r="J41" i="1" l="1"/>
  <c r="J42" i="1"/>
  <c r="J40" i="1"/>
  <c r="J43" i="1"/>
  <c r="J39" i="1"/>
  <c r="J44"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<sst xmlns="http://schemas.openxmlformats.org/spreadsheetml/2006/main" count="968" uniqueCount="396">
  <si>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</si>
  <si>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</si>
  <si>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</si>
  <si>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</si>
  <si>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</si>
  <si>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</si>
  <si>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</si>
  <si>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</si>
  <si>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</si>
  <si>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</si>
  <si>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</si>
  <si>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</si>
  <si>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</si>
  <si>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</si>
  <si>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</si>
  <si>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</si>
  <si>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</si>
  <si>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</si>
  <si>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</si>
  <si>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</si>
  <si>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</si>
  <si>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</si>
  <si>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</si>
  <si>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</si>
  <si>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</si>
  <si>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</si>
  <si>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</si>
  <si>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</si>
  <si>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</si>
  <si>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</si>
  <si>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</si>
  <si>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</si>
  <si>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</si>
  <si>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</si>
  <si>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</si>
  <si>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</si>
  <si>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</si>
  <si>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</si>
  <si>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</si>
  <si>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</si>
  <si>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</si>
  <si>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</si>
  <si>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</si>
  <si>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4773</t>
  </si>
  <si>
    <t>Parkoviště ulice Švehlova, Šlapanice</t>
  </si>
  <si>
    <t>Město Šlapanice</t>
  </si>
  <si>
    <t>Masarykovo náměstí 100/7</t>
  </si>
  <si>
    <t>Šlapanice</t>
  </si>
  <si>
    <t>66451</t>
  </si>
  <si>
    <t>00282651</t>
  </si>
  <si>
    <t>CZ00282651</t>
  </si>
  <si>
    <t>AQUA PROCON s.r.o.</t>
  </si>
  <si>
    <t>Palackého třída 768/12</t>
  </si>
  <si>
    <t>Brno-Královo Pole</t>
  </si>
  <si>
    <t>61200</t>
  </si>
  <si>
    <t>46964371</t>
  </si>
  <si>
    <t>CZ46964371</t>
  </si>
  <si>
    <t>Stavba</t>
  </si>
  <si>
    <t>01</t>
  </si>
  <si>
    <t>Parkoviště</t>
  </si>
  <si>
    <t>Parkoviště ulice Švehlova</t>
  </si>
  <si>
    <t>VON</t>
  </si>
  <si>
    <t>Ostatní a vedlejší náklady</t>
  </si>
  <si>
    <t>001</t>
  </si>
  <si>
    <t>Celkem za stavbu</t>
  </si>
  <si>
    <t>CZK</t>
  </si>
  <si>
    <t>#POPS</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</si>
  <si>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</si>
  <si>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</si>
  <si>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</si>
  <si>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</si>
  <si>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</si>
  <si>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</si>
  <si>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</si>
  <si>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</si>
  <si>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</si>
  <si>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</si>
  <si>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</si>
  <si>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</si>
  <si>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</si>
  <si>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</si>
  <si>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</si>
  <si>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</si>
  <si>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</si>
  <si>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</si>
  <si>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</si>
  <si>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</si>
  <si>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</si>
  <si>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</si>
  <si>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</si>
  <si>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</si>
  <si>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</si>
  <si>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</si>
  <si>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</si>
  <si>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</si>
  <si>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</si>
  <si>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</si>
  <si>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</si>
  <si>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</si>
  <si>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</si>
  <si>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</si>
  <si>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</si>
  <si>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</si>
  <si>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</si>
  <si>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</si>
  <si>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</si>
  <si>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</si>
  <si>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</si>
  <si>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</si>
  <si>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</si>
  <si>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</si>
  <si>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</si>
  <si>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</si>
  <si>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</si>
  <si>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</si>
  <si>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</si>
  <si>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</si>
  <si>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</si>
  <si>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</si>
  <si>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</si>
  <si>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</si>
  <si>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</si>
  <si>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</si>
  <si>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</si>
  <si>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</si>
  <si>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Rekapitulace dílů</t>
  </si>
  <si>
    <t>Typ dílu</t>
  </si>
  <si>
    <t>1</t>
  </si>
  <si>
    <t>Zemní práce</t>
  </si>
  <si>
    <t>3</t>
  </si>
  <si>
    <t>Svislé a kompletní konstrukce</t>
  </si>
  <si>
    <t>4</t>
  </si>
  <si>
    <t>Vodorovné konstrukce</t>
  </si>
  <si>
    <t>5</t>
  </si>
  <si>
    <t>Komunikace</t>
  </si>
  <si>
    <t>9</t>
  </si>
  <si>
    <t>Ostatní konstrukce, bourání</t>
  </si>
  <si>
    <t>91</t>
  </si>
  <si>
    <t>Doplňující práce na komunikaci</t>
  </si>
  <si>
    <t>97</t>
  </si>
  <si>
    <t>Přesuny suti a vybouraných hmot</t>
  </si>
  <si>
    <t>99</t>
  </si>
  <si>
    <t>Staveništní přesun hmot</t>
  </si>
  <si>
    <t>M46</t>
  </si>
  <si>
    <t>Zemní práce při montážích</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</si>
  <si>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</si>
  <si>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</si>
  <si>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</si>
  <si>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</si>
  <si>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</si>
  <si>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</si>
  <si>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</si>
  <si>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</si>
  <si>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</si>
  <si>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</si>
  <si>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</si>
  <si>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</si>
  <si>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</si>
  <si>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</si>
  <si>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</si>
  <si>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</si>
  <si>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</si>
  <si>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</si>
  <si>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</si>
  <si>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</si>
  <si>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</si>
  <si>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</si>
  <si>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</si>
  <si>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</si>
  <si>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</si>
  <si>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</si>
  <si>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</si>
  <si>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</si>
  <si>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</si>
  <si>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</si>
  <si>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005111020R</t>
  </si>
  <si>
    <t>Vytyčení stavby</t>
  </si>
  <si>
    <t>Soubor</t>
  </si>
  <si>
    <t>RTS 18/ II</t>
  </si>
  <si>
    <t>Indiv</t>
  </si>
  <si>
    <t>POL99_8</t>
  </si>
  <si>
    <t>005121 R</t>
  </si>
  <si>
    <t>Zařízení staveniště</t>
  </si>
  <si>
    <t>POL99_1</t>
  </si>
  <si>
    <t>Vlastní</t>
  </si>
  <si>
    <t>005211030R</t>
  </si>
  <si>
    <t xml:space="preserve">Dočasná dopravní opatření </t>
  </si>
  <si>
    <t>0052PC01</t>
  </si>
  <si>
    <t>Zkoušky</t>
  </si>
  <si>
    <t>SUM</t>
  </si>
  <si>
    <t>END</t>
  </si>
  <si>
    <t>Položkový soupis prací a dodávek</t>
  </si>
  <si>
    <t>ING</t>
  </si>
  <si>
    <t>113106121R00</t>
  </si>
  <si>
    <t>Rozebrání komunikací pro pěší s jakýmkoliv ložem a výplní spár_x000D_
 z betonových nebo kameninových dlaždic nebo tvarovek</t>
  </si>
  <si>
    <t>m2</t>
  </si>
  <si>
    <t>822-1</t>
  </si>
  <si>
    <t>POL1_0</t>
  </si>
  <si>
    <t>s přemístěním hmot na skládku na vzdálenost do 3 m nebo s naložením na dopravní prostředek</t>
  </si>
  <si>
    <t>SPI</t>
  </si>
  <si>
    <t>B1 : 56</t>
  </si>
  <si>
    <t>VV</t>
  </si>
  <si>
    <t>113202111R00</t>
  </si>
  <si>
    <t>Vytrhání obrub z krajníků nebo obrubníků stojatých</t>
  </si>
  <si>
    <t>m</t>
  </si>
  <si>
    <t>s vybouráním lože, s přemístěním hmot na skládku na vzdálenost do 3 m nebo naložením na dopravní prostředek</t>
  </si>
  <si>
    <t>B4 : 53</t>
  </si>
  <si>
    <t>122202202R00</t>
  </si>
  <si>
    <t>Odkopávky a prokopávky pro silnice v hornině 3 přes 100 do 1 000 m3</t>
  </si>
  <si>
    <t>m3</t>
  </si>
  <si>
    <t>800-1</t>
  </si>
  <si>
    <t>s přemístěním výkopku v příčných profilech na vzdálenost do 15 m nebo s naložením na dopravní prostředek.</t>
  </si>
  <si>
    <t>I1 : 372,8</t>
  </si>
  <si>
    <t>139601102R00</t>
  </si>
  <si>
    <t>Ruční výkop jam, rýh a šachet v hornině 3</t>
  </si>
  <si>
    <t>s přehozením na vzdálenost do 5 m nebo s naložením na ruční dopravní prostředek</t>
  </si>
  <si>
    <t>I4 : 15,6</t>
  </si>
  <si>
    <t>151101101R00</t>
  </si>
  <si>
    <t>Zřízení pažení a rozepření stěn rýh příložné  pro jakoukoliv mezerovitost, hloubky do 2 m</t>
  </si>
  <si>
    <t>pro podzemní vedení pro všechny šířky rýhy,</t>
  </si>
  <si>
    <t>G4 : 31,2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</si>
  <si>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</si>
  <si>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</si>
  <si>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</si>
  <si>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</si>
  <si>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</si>
  <si>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</si>
  <si>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I5 : 15,6</t>
  </si>
  <si>
    <t>162701105R00</t>
  </si>
  <si>
    <t>Vodorovné přemístění výkopku z horniny 1 až 4, na vzdálenost přes 9 000  do 10 000 m</t>
  </si>
  <si>
    <t>po suchu, bez naložení výkopku, avšak se složením bez rozhrnutí, zpáteční cesta vozidla.</t>
  </si>
  <si>
    <t>I6 : 388,4</t>
  </si>
  <si>
    <t>162701109R00</t>
  </si>
  <si>
    <t>Vodorovné přemístění výkopku příplatek k ceně za každých dalších i započatých 1 000 m přes 10 000 m_x000D_
 z horniny 1 až 4</t>
  </si>
  <si>
    <t>I7 : 776,8</t>
  </si>
  <si>
    <t>171101141R00</t>
  </si>
  <si>
    <t>Uložení sypaniny do násypů zhutněných z jakýchkoliv hornin pro jakýkoliv způsob uložení při průměrném množství násypu_x000D_
 do 0,75 m3/m silnice nobo železnice</t>
  </si>
  <si>
    <t>s rozprostřením sypaniny ve vrstvách a s hrubým urovnáním,</t>
  </si>
  <si>
    <t>I2 : 179,4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</si>
  <si>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</si>
  <si>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</si>
  <si>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</si>
  <si>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G9 : 10,75</t>
  </si>
  <si>
    <t>180401211R00</t>
  </si>
  <si>
    <t>Založení trávníku luční trávník, výsevem, v rovině nebo na svahu do 1:5</t>
  </si>
  <si>
    <t>823-1</t>
  </si>
  <si>
    <t>na půdě předem připravené s pokosením, naložením, odvozem odpadu do 20 km a se složením,</t>
  </si>
  <si>
    <t>F1 : 82,2</t>
  </si>
  <si>
    <t>180401213R00</t>
  </si>
  <si>
    <t>Založení trávníku luční trávník, výsevem, na svahu přes 1:2 do 1:1</t>
  </si>
  <si>
    <t>F2 : 58,5</t>
  </si>
  <si>
    <t>181101101R00</t>
  </si>
  <si>
    <t>Úprava pláně v zářezech v hornině 1 až 4, bez zhutnění</t>
  </si>
  <si>
    <t>vyrovnáním výškových rozdílů, ploch vodorovných a ploch do sklonu 1 : 5.</t>
  </si>
  <si>
    <t>F6 : 140,7</t>
  </si>
  <si>
    <t>181101102R00</t>
  </si>
  <si>
    <t>Úprava pláně v zářezech v hornině 1 až 4, se zhutněním</t>
  </si>
  <si>
    <t>A6 : 428,5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</si>
  <si>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</si>
  <si>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</si>
  <si>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</si>
  <si>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</si>
  <si>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</si>
  <si>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</si>
  <si>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199000002R00</t>
  </si>
  <si>
    <t>Poplatky za skládku horniny 1- 4</t>
  </si>
  <si>
    <t>I8 : 388,4</t>
  </si>
  <si>
    <t>00572460R</t>
  </si>
  <si>
    <t>směs travní technická</t>
  </si>
  <si>
    <t>kg</t>
  </si>
  <si>
    <t>SPCM</t>
  </si>
  <si>
    <t>POL3_0</t>
  </si>
  <si>
    <t>F4 : 7,25</t>
  </si>
  <si>
    <t>10364200R</t>
  </si>
  <si>
    <t>ornice pro pozemkové úpravy</t>
  </si>
  <si>
    <t>F5 : 16,88</t>
  </si>
  <si>
    <t>58310004T</t>
  </si>
  <si>
    <t>Zemina vhodná do násypů a zásypů, vč. dovozu na staveniště</t>
  </si>
  <si>
    <t xml:space="preserve">m3    </t>
  </si>
  <si>
    <t>v2018</t>
  </si>
  <si>
    <t>I3 : 220,98</t>
  </si>
  <si>
    <t>58337345R</t>
  </si>
  <si>
    <t>štěrkopísek frakce 0,0 až 32,0 mm; třída C</t>
  </si>
  <si>
    <t>t</t>
  </si>
  <si>
    <t>G10 : 24,58</t>
  </si>
  <si>
    <t>388317777R00</t>
  </si>
  <si>
    <t>Těleso trubkového kabelovodu z betonu B 12,5 beton C 12/15, otevřený výkop</t>
  </si>
  <si>
    <t>828-1</t>
  </si>
  <si>
    <t>G8 : 2,64</t>
  </si>
  <si>
    <t>388357777R00</t>
  </si>
  <si>
    <t>Bednění stěn tělesa kabelovodu bednění stěn tělesa kabelovodu trubkového v otevřeném výkopu</t>
  </si>
  <si>
    <t>G11 : 9,6</t>
  </si>
  <si>
    <t>388995111R00</t>
  </si>
  <si>
    <t>Trubky tělesa trubkového kabelovodu chránička kabelu z PVC, 160/6,2 mm, v otevřeném výkopu</t>
  </si>
  <si>
    <t>G5 : 12</t>
  </si>
  <si>
    <t>451573111R00</t>
  </si>
  <si>
    <t>Lože pod potrubí, stoky a drobné objekty z písku a štěrkopísku  do 65 mm</t>
  </si>
  <si>
    <t>827-1</t>
  </si>
  <si>
    <t>v otevřeném výkopu,</t>
  </si>
  <si>
    <t>G7 : 1,3</t>
  </si>
  <si>
    <t>564851111R00</t>
  </si>
  <si>
    <t>Podklad ze štěrkodrti s rozprostřením a zhutněním frakce 0-63 mm, tloušťka po zhutnění 150 mm</t>
  </si>
  <si>
    <t>A7 : 428,5</t>
  </si>
  <si>
    <t>564861111R00</t>
  </si>
  <si>
    <t>Podklad ze štěrkodrti s rozprostřením a zhutněním frakce 0-63 mm, tloušťka po zhutnění 200 mm</t>
  </si>
  <si>
    <t>A8 : 428,50</t>
  </si>
  <si>
    <t>569231111R00</t>
  </si>
  <si>
    <t>Zpevnění krajnic nebo komunikací pro pěší štěrkopískem tloušťka po zhutnění 100 mm</t>
  </si>
  <si>
    <t>s rozprostřením a zhutněním</t>
  </si>
  <si>
    <t>kačírkem</t>
  </si>
  <si>
    <t>POP</t>
  </si>
  <si>
    <t>A5 : 7</t>
  </si>
  <si>
    <t>569903311R00</t>
  </si>
  <si>
    <t>Zřízení zemních krajnic z hornin jakékoliv třídy se zhutněním</t>
  </si>
  <si>
    <t>E3 : 4,75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</si>
  <si>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</si>
  <si>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</si>
  <si>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</si>
  <si>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D1 : 484,5</t>
  </si>
  <si>
    <t>592451170R</t>
  </si>
  <si>
    <t>dlažba betonová dvouvrstvá; obdélník; šedá; l = 200 mm; š = 100 mm; tl. 80,0 mm</t>
  </si>
  <si>
    <t>D2 : 444,1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</si>
  <si>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</si>
  <si>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</si>
  <si>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</si>
  <si>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B3 : 56</t>
  </si>
  <si>
    <t>914001111R00</t>
  </si>
  <si>
    <t xml:space="preserve">Osazení a montáž svislých dopravních značek sloupek, do betonového základu,  </t>
  </si>
  <si>
    <t>kus</t>
  </si>
  <si>
    <t>H4 : 1</t>
  </si>
  <si>
    <t>914001125R00</t>
  </si>
  <si>
    <t xml:space="preserve">Osazení a montáž svislých dopravních značek značka, na sloupek,sloup, konzolu nebo objekt,  </t>
  </si>
  <si>
    <t>H1 : 2</t>
  </si>
  <si>
    <t>915711111R00</t>
  </si>
  <si>
    <t>Vodorovné značení krytů stříkané barvou, dělicích čar šířky 120 mm</t>
  </si>
  <si>
    <t>H8 : 49</t>
  </si>
  <si>
    <t>915721111R00</t>
  </si>
  <si>
    <t>Vodorovné značení krytů stříkané barvou, stopčar, zeber, stínů, šipek, nápisů, přechodů apod.</t>
  </si>
  <si>
    <t>H6 : 3</t>
  </si>
  <si>
    <t>915791111R00</t>
  </si>
  <si>
    <t>Předznačení pro vodorovné značení pro dělící čáry, vodící proužky</t>
  </si>
  <si>
    <t>stříkané barvou nebo prováděné z nátěrových hmot</t>
  </si>
  <si>
    <t>H9 : 49</t>
  </si>
  <si>
    <t>915791112R00</t>
  </si>
  <si>
    <t xml:space="preserve">Předznačení pro vodorovné značení pro stopčáry, zebry,stíny, šipky, nápisy, přechody </t>
  </si>
  <si>
    <t>H7 : 3</t>
  </si>
  <si>
    <t>917862111R00</t>
  </si>
  <si>
    <t>Osazení silničního nebo chodníkového obrubníku stojatého, s boční opěrou z betonu prostého, do lože z betonu prostého C 12/15</t>
  </si>
  <si>
    <t>S dodáním hmot pro lože tl. 80-100 mm.</t>
  </si>
  <si>
    <t>E1 : 95</t>
  </si>
  <si>
    <t>40445050.AR</t>
  </si>
  <si>
    <t>značka dopravní silniční svislá; informativní provozní IP11-IP13; tvar obdélník svislý; 500x700 mm; štít z pozink.plechu s dvoj.ohybem,retroref.folie I.tř.; záruka 7 let</t>
  </si>
  <si>
    <t>H2 : 1</t>
  </si>
  <si>
    <t>40445161.AR</t>
  </si>
  <si>
    <t>značka dopravní silniční svislá; dodatková tabule E9-E10; tvar čtverec; 500 mm; štít z pozink.plechu s dvoj.ohybem,retroref.folie I.tř.; záruka 7 let</t>
  </si>
  <si>
    <t>E13 Text</t>
  </si>
  <si>
    <t>H3 : 1</t>
  </si>
  <si>
    <t>404459503R</t>
  </si>
  <si>
    <t>příslušenství k dopr.značení sloupek Fe 60 pozinkovaný, délka 3000 mm</t>
  </si>
  <si>
    <t>H5 : 1</t>
  </si>
  <si>
    <t>404459516R</t>
  </si>
  <si>
    <t>příslušenství k dopr.značení kotevní patka pr.60 kompletní, čtyřkotevní včetně šroubů a krytek</t>
  </si>
  <si>
    <t>404459540R</t>
  </si>
  <si>
    <t>příslušenství k dopr.značení plastové víčko na sloupek pr. 60 mm</t>
  </si>
  <si>
    <t>59217450R</t>
  </si>
  <si>
    <t>obrubník silniční materiál beton; l = 1000,0 mm; š = 150,0 mm; h = 250,0 mm; barva šedá</t>
  </si>
  <si>
    <t>E2 : 95,95</t>
  </si>
  <si>
    <t>979084216R00</t>
  </si>
  <si>
    <t>Vodorovná doprava vybouraných hmot po suchu bez naložení, ale se složením na vzdálenost do 5 km</t>
  </si>
  <si>
    <t>I9 : 15,88</t>
  </si>
  <si>
    <t>979084219R00</t>
  </si>
  <si>
    <t>Vodorovná doprava vybouraných hmot po suchu příplatek k ceně za každých dalších i započatých 5 km přes 5 km</t>
  </si>
  <si>
    <t>I10 : 31,76</t>
  </si>
  <si>
    <t>979990104R00</t>
  </si>
  <si>
    <t>Poplatek za skládku beton nad 30x30 cm</t>
  </si>
  <si>
    <t>801-3</t>
  </si>
  <si>
    <t>I11 : 15,88</t>
  </si>
  <si>
    <t>998223011R00</t>
  </si>
  <si>
    <t>Přesun hmot pozemních komunikací, kryt dlážděný jakékoliv délky objektu</t>
  </si>
  <si>
    <t>POL7_</t>
  </si>
  <si>
    <t>vodorovně do 200 m</t>
  </si>
  <si>
    <t xml:space="preserve">Hmotnosti z položek s pořadovými čísly: : </t>
  </si>
  <si>
    <t xml:space="preserve">5,19,20,21,22,23,24,25,26,27,28,29,31,32,34,36,37,40,41,42,46, : </t>
  </si>
  <si>
    <t>Součet: : 886,31624</t>
  </si>
  <si>
    <t>460510201RT1</t>
  </si>
  <si>
    <t>Žlab kabelový prefabrikovaný TK 1, neasfaltovaný, včetně dodávky žlabu a poklopu</t>
  </si>
  <si>
    <t>G6 : 24</t>
  </si>
  <si>
    <t>JKSO:</t>
  </si>
  <si>
    <t>822.29</t>
  </si>
  <si>
    <t>komunikace pozemní ostatní</t>
  </si>
  <si>
    <t>JKSO</t>
  </si>
  <si>
    <t xml:space="preserve"> m2</t>
  </si>
  <si>
    <t>kryt (materiál konstrukce krytu) dlážděný</t>
  </si>
  <si>
    <t>JKSOChar</t>
  </si>
  <si>
    <t>ostatní stavební akce</t>
  </si>
  <si>
    <t>JKSOAkce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</si>
</sst>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20" fillId="0" borderId="0" xfId="0" applyNumberFormat="1" applyFont="1" applyAlignment="1">
      <alignment wrapText="1"/>
    </xf>
    <xf numFmtId="164" fontId="18" fillId="0" borderId="0" xfId="0" quotePrefix="1" applyNumberFormat="1" applyFont="1" applyBorder="1" applyAlignment="1">
      <alignment horizontal="left" vertical="top"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0" fillId="0" borderId="0" xfId="0" applyNumberFormat="1" applyAlignment="1">
      <alignment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18" xfId="0" applyBorder="1" applyAlignment="1">
      <alignment vertical="top"/>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80"/>
  <sheetViews>
    <sheetView showGridLines="0" tabSelected="1" topLeftCell="B1" zoomScaleNormal="100" zoomScaleSheetLayoutView="75" workbookViewId="0">
      <selection activeCell="D6" sqref="D6"/>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7" t="s">
        <v>36</v>
      </c>
      <c r="B1" s="213" t="s">
        <v>41</v>
      </c>
      <c r="C1" s="214"/>
      <c r="D1" s="214"/>
      <c r="E1" s="214"/>
      <c r="F1" s="214"/>
      <c r="G1" s="214"/>
      <c r="H1" s="214"/>
      <c r="I1" s="214"/>
      <c r="J1" s="215"/>
    </row>
    <row r="2" spans="1:15" ht="36" customHeight="1" x14ac:dyDescent="0.2">
      <c r="A2" s="3"/>
      <c r="B2" s="73" t="s">
        <v>22</v>
      </c>
      <c r="C2" s="74"/>
      <c r="D2" s="75" t="s">
        <v>43</v>
      </c>
      <c r="E2" s="219" t="s">
        <v>44</v>
      </c>
      <c r="F2" s="220"/>
      <c r="G2" s="220"/>
      <c r="H2" s="220"/>
      <c r="I2" s="220"/>
      <c r="J2" s="221"/>
      <c r="O2" s="2"/>
    </row>
    <row r="3" spans="1:15" ht="27" hidden="1" customHeight="1" x14ac:dyDescent="0.2">
      <c r="A3" s="3"/>
      <c r="B3" s="76"/>
      <c r="C3" s="74"/>
      <c r="D3" s="77"/>
      <c r="E3" s="222"/>
      <c r="F3" s="223"/>
      <c r="G3" s="223"/>
      <c r="H3" s="223"/>
      <c r="I3" s="223"/>
      <c r="J3" s="224"/>
    </row>
    <row r="4" spans="1:15" ht="23.25" customHeight="1" x14ac:dyDescent="0.2">
      <c r="A4" s="3"/>
      <c r="B4" s="78"/>
      <c r="C4" s="79"/>
      <c r="D4" s="80"/>
      <c r="E4" s="231"/>
      <c r="F4" s="231"/>
      <c r="G4" s="231"/>
      <c r="H4" s="231"/>
      <c r="I4" s="231"/>
      <c r="J4" s="232"/>
    </row>
    <row r="5" spans="1:15" ht="24" customHeight="1" x14ac:dyDescent="0.2">
      <c r="A5" s="3"/>
      <c r="B5" s="41" t="s">
        <v>42</v>
      </c>
      <c r="C5" s="4"/>
      <c r="D5" s="81" t="s">
        <v>45</v>
      </c>
      <c r="E5" s="24"/>
      <c r="F5" s="24"/>
      <c r="G5" s="24"/>
      <c r="H5" s="26" t="s">
        <v>40</v>
      </c>
      <c r="I5" s="81" t="s">
        <v>49</v>
      </c>
      <c r="J5" s="10"/>
    </row>
    <row r="6" spans="1:15" ht="15.75" customHeight="1" x14ac:dyDescent="0.2">
      <c r="A6" s="3"/>
      <c r="B6" s="36"/>
      <c r="C6" s="24"/>
      <c r="D6" s="81" t="s">
        <v>46</v>
      </c>
      <c r="E6" s="24"/>
      <c r="F6" s="24"/>
      <c r="G6" s="24"/>
      <c r="H6" s="26" t="s">
        <v>34</v>
      </c>
      <c r="I6" s="81" t="s">
        <v>50</v>
      </c>
      <c r="J6" s="10"/>
    </row>
    <row r="7" spans="1:15" ht="15.75" customHeight="1" x14ac:dyDescent="0.2">
      <c r="A7" s="3"/>
      <c r="B7" s="37"/>
      <c r="C7" s="25"/>
      <c r="D7" s="83" t="s">
        <v>48</v>
      </c>
      <c r="E7" s="82" t="s">
        <v>47</v>
      </c>
      <c r="F7" s="30"/>
      <c r="G7" s="30"/>
      <c r="H7" s="31"/>
      <c r="I7" s="30"/>
      <c r="J7" s="45"/>
    </row>
    <row r="8" spans="1:15" ht="24" hidden="1" customHeight="1" x14ac:dyDescent="0.2">
      <c r="A8" s="3"/>
      <c r="B8" s="41" t="s">
        <v>20</v>
      </c>
      <c r="C8" s="4"/>
      <c r="D8" s="84" t="s">
        <v>51</v>
      </c>
      <c r="E8" s="4"/>
      <c r="F8" s="4"/>
      <c r="G8" s="40"/>
      <c r="H8" s="26" t="s">
        <v>40</v>
      </c>
      <c r="I8" s="81" t="s">
        <v>55</v>
      </c>
      <c r="J8" s="10"/>
    </row>
    <row r="9" spans="1:15" ht="15.75" hidden="1" customHeight="1" x14ac:dyDescent="0.2">
      <c r="A9" s="3"/>
      <c r="B9" s="3"/>
      <c r="C9" s="4"/>
      <c r="D9" s="84" t="s">
        <v>52</v>
      </c>
      <c r="E9" s="4"/>
      <c r="F9" s="4"/>
      <c r="G9" s="40"/>
      <c r="H9" s="26" t="s">
        <v>34</v>
      </c>
      <c r="I9" s="81" t="s">
        <v>56</v>
      </c>
      <c r="J9" s="10"/>
    </row>
    <row r="10" spans="1:15" ht="15.75" hidden="1" customHeight="1" x14ac:dyDescent="0.2">
      <c r="A10" s="3"/>
      <c r="B10" s="46"/>
      <c r="C10" s="25"/>
      <c r="D10" s="86" t="s">
        <v>54</v>
      </c>
      <c r="E10" s="85" t="s">
        <v>53</v>
      </c>
      <c r="F10" s="49"/>
      <c r="G10" s="47"/>
      <c r="H10" s="47"/>
      <c r="I10" s="48"/>
      <c r="J10" s="45"/>
    </row>
    <row r="11" spans="1:15" ht="24" customHeight="1" x14ac:dyDescent="0.2">
      <c r="A11" s="3"/>
      <c r="B11" s="41" t="s">
        <v>19</v>
      </c>
      <c r="C11" s="4"/>
      <c r="D11" s="226"/>
      <c r="E11" s="226"/>
      <c r="F11" s="226"/>
      <c r="G11" s="226"/>
      <c r="H11" s="26" t="s">
        <v>40</v>
      </c>
      <c r="I11" s="88"/>
      <c r="J11" s="10"/>
    </row>
    <row r="12" spans="1:15" ht="15.75" customHeight="1" x14ac:dyDescent="0.2">
      <c r="A12" s="3"/>
      <c r="B12" s="36"/>
      <c r="C12" s="24"/>
      <c r="D12" s="230"/>
      <c r="E12" s="230"/>
      <c r="F12" s="230"/>
      <c r="G12" s="230"/>
      <c r="H12" s="26" t="s">
        <v>34</v>
      </c>
      <c r="I12" s="88"/>
      <c r="J12" s="10"/>
    </row>
    <row r="13" spans="1:15" ht="15.75" customHeight="1" x14ac:dyDescent="0.2">
      <c r="A13" s="3"/>
      <c r="B13" s="37"/>
      <c r="C13" s="25"/>
      <c r="D13" s="87"/>
      <c r="E13" s="195"/>
      <c r="F13" s="196"/>
      <c r="G13" s="196"/>
      <c r="H13" s="27"/>
      <c r="I13" s="30"/>
      <c r="J13" s="45"/>
    </row>
    <row r="14" spans="1:15" ht="24" hidden="1" customHeight="1" x14ac:dyDescent="0.2">
      <c r="A14" s="3"/>
      <c r="B14" s="60" t="s">
        <v>21</v>
      </c>
      <c r="C14" s="61"/>
      <c r="D14" s="62"/>
      <c r="E14" s="63"/>
      <c r="F14" s="63"/>
      <c r="G14" s="63"/>
      <c r="H14" s="64"/>
      <c r="I14" s="63"/>
      <c r="J14" s="65"/>
    </row>
    <row r="15" spans="1:15" ht="32.25" customHeight="1" x14ac:dyDescent="0.2">
      <c r="A15" s="3"/>
      <c r="B15" s="46" t="s">
        <v>32</v>
      </c>
      <c r="C15" s="66"/>
      <c r="D15" s="47"/>
      <c r="E15" s="225"/>
      <c r="F15" s="225"/>
      <c r="G15" s="227"/>
      <c r="H15" s="227"/>
      <c r="I15" s="227" t="s">
        <v>29</v>
      </c>
      <c r="J15" s="228"/>
    </row>
    <row r="16" spans="1:15" ht="23.25" customHeight="1" x14ac:dyDescent="0.2">
      <c r="A16" s="141" t="s">
        <v>24</v>
      </c>
      <c r="B16" s="51" t="s">
        <v>24</v>
      </c>
      <c r="C16" s="52"/>
      <c r="D16" s="53"/>
      <c r="E16" s="193"/>
      <c r="F16" s="194"/>
      <c r="G16" s="193"/>
      <c r="H16" s="194"/>
      <c r="I16" s="193">
        <f>SUMIF(F166:F176,A16,I166:I176)+SUMIF(F166:F176,"PSU",I166:I176)</f>
        <v>0</v>
      </c>
      <c r="J16" s="202"/>
    </row>
    <row r="17" spans="1:10" ht="23.25" customHeight="1" x14ac:dyDescent="0.2">
      <c r="A17" s="141" t="s">
        <v>25</v>
      </c>
      <c r="B17" s="51" t="s">
        <v>25</v>
      </c>
      <c r="C17" s="52"/>
      <c r="D17" s="53"/>
      <c r="E17" s="193"/>
      <c r="F17" s="194"/>
      <c r="G17" s="193"/>
      <c r="H17" s="194"/>
      <c r="I17" s="193">
        <f>SUMIF(F166:F176,A17,I166:I176)</f>
        <v>0</v>
      </c>
      <c r="J17" s="202"/>
    </row>
    <row r="18" spans="1:10" ht="23.25" customHeight="1" x14ac:dyDescent="0.2">
      <c r="A18" s="141" t="s">
        <v>26</v>
      </c>
      <c r="B18" s="51" t="s">
        <v>26</v>
      </c>
      <c r="C18" s="52"/>
      <c r="D18" s="53"/>
      <c r="E18" s="193"/>
      <c r="F18" s="194"/>
      <c r="G18" s="193"/>
      <c r="H18" s="194"/>
      <c r="I18" s="193">
        <f>SUMIF(F166:F176,A18,I166:I176)</f>
        <v>0</v>
      </c>
      <c r="J18" s="202"/>
    </row>
    <row r="19" spans="1:10" ht="23.25" customHeight="1" x14ac:dyDescent="0.2">
      <c r="A19" s="141" t="s">
        <v>145</v>
      </c>
      <c r="B19" s="51" t="s">
        <v>27</v>
      </c>
      <c r="C19" s="52"/>
      <c r="D19" s="53"/>
      <c r="E19" s="193"/>
      <c r="F19" s="194"/>
      <c r="G19" s="193"/>
      <c r="H19" s="194"/>
      <c r="I19" s="193">
        <f>SUMIF(F166:F176,A19,I166:I176)</f>
        <v>0</v>
      </c>
      <c r="J19" s="202"/>
    </row>
    <row r="20" spans="1:10" ht="23.25" customHeight="1" x14ac:dyDescent="0.2">
      <c r="A20" s="141" t="s">
        <v>146</v>
      </c>
      <c r="B20" s="51" t="s">
        <v>28</v>
      </c>
      <c r="C20" s="52"/>
      <c r="D20" s="53"/>
      <c r="E20" s="193"/>
      <c r="F20" s="194"/>
      <c r="G20" s="193"/>
      <c r="H20" s="194"/>
      <c r="I20" s="193">
        <f>SUMIF(F166:F176,A20,I166:I176)</f>
        <v>0</v>
      </c>
      <c r="J20" s="202"/>
    </row>
    <row r="21" spans="1:10" ht="23.25" customHeight="1" x14ac:dyDescent="0.2">
      <c r="A21" s="3"/>
      <c r="B21" s="68" t="s">
        <v>29</v>
      </c>
      <c r="C21" s="69"/>
      <c r="D21" s="70"/>
      <c r="E21" s="203"/>
      <c r="F21" s="229"/>
      <c r="G21" s="203"/>
      <c r="H21" s="229"/>
      <c r="I21" s="203">
        <f>SUM(I16:J20)</f>
        <v>0</v>
      </c>
      <c r="J21" s="204"/>
    </row>
    <row r="22" spans="1:10" ht="33" customHeight="1" x14ac:dyDescent="0.2">
      <c r="A22" s="3"/>
      <c r="B22" s="59" t="s">
        <v>33</v>
      </c>
      <c r="C22" s="52"/>
      <c r="D22" s="53"/>
      <c r="E22" s="58"/>
      <c r="F22" s="55"/>
      <c r="G22" s="44"/>
      <c r="H22" s="44"/>
      <c r="I22" s="44"/>
      <c r="J22" s="56"/>
    </row>
    <row r="23" spans="1:10" ht="23.25" customHeight="1" x14ac:dyDescent="0.2">
      <c r="A23" s="3">
        <f>ZakladDPHSni*SazbaDPH1/100</f>
        <v>0</v>
      </c>
      <c r="B23" s="51" t="s">
        <v>12</v>
      </c>
      <c r="C23" s="52"/>
      <c r="D23" s="53"/>
      <c r="E23" s="54">
        <v>15</v>
      </c>
      <c r="F23" s="55" t="s">
        <v>0</v>
      </c>
      <c r="G23" s="200">
        <f>ZakladDPHSniVypocet</f>
        <v>0</v>
      </c>
      <c r="H23" s="201"/>
      <c r="I23" s="201"/>
      <c r="J23" s="56" t="str">
        <f t="shared" ref="J23:J28" si="0">Mena</f>
        <v>CZK</v>
      </c>
    </row>
    <row r="24" spans="1:10" ht="23.25" customHeight="1" x14ac:dyDescent="0.2">
      <c r="A24" s="3">
        <f>(A23-INT(A23))*100</f>
        <v>0</v>
      </c>
      <c r="B24" s="51" t="s">
        <v>13</v>
      </c>
      <c r="C24" s="52"/>
      <c r="D24" s="53"/>
      <c r="E24" s="54">
        <f>SazbaDPH1</f>
        <v>15</v>
      </c>
      <c r="F24" s="55" t="s">
        <v>0</v>
      </c>
      <c r="G24" s="198">
        <f>IF(A24&gt;50, ROUNDUP(A23, 0), ROUNDDOWN(A23, 0))</f>
        <v>0</v>
      </c>
      <c r="H24" s="199"/>
      <c r="I24" s="199"/>
      <c r="J24" s="56" t="str">
        <f t="shared" si="0"/>
        <v>CZK</v>
      </c>
    </row>
    <row r="25" spans="1:10" ht="23.25" customHeight="1" x14ac:dyDescent="0.2">
      <c r="A25" s="3">
        <f>ZakladDPHZakl*SazbaDPH2/100</f>
        <v>0</v>
      </c>
      <c r="B25" s="51" t="s">
        <v>14</v>
      </c>
      <c r="C25" s="52"/>
      <c r="D25" s="53"/>
      <c r="E25" s="54">
        <v>21</v>
      </c>
      <c r="F25" s="55" t="s">
        <v>0</v>
      </c>
      <c r="G25" s="200">
        <f>ZakladDPHZaklVypocet</f>
        <v>0</v>
      </c>
      <c r="H25" s="201"/>
      <c r="I25" s="201"/>
      <c r="J25" s="56" t="str">
        <f t="shared" si="0"/>
        <v>CZK</v>
      </c>
    </row>
    <row r="26" spans="1:10" ht="23.25" customHeight="1" x14ac:dyDescent="0.2">
      <c r="A26" s="3">
        <f>(A25-INT(A25))*100</f>
        <v>0</v>
      </c>
      <c r="B26" s="43" t="s">
        <v>15</v>
      </c>
      <c r="C26" s="21"/>
      <c r="D26" s="17"/>
      <c r="E26" s="38">
        <f>SazbaDPH2</f>
        <v>21</v>
      </c>
      <c r="F26" s="39" t="s">
        <v>0</v>
      </c>
      <c r="G26" s="216">
        <f>IF(A26&gt;50, ROUNDUP(A25, 0), ROUNDDOWN(A25, 0))</f>
        <v>0</v>
      </c>
      <c r="H26" s="217"/>
      <c r="I26" s="217"/>
      <c r="J26" s="50" t="str">
        <f t="shared" si="0"/>
        <v>CZK</v>
      </c>
    </row>
    <row r="27" spans="1:10" ht="23.25" customHeight="1" thickBot="1" x14ac:dyDescent="0.25">
      <c r="A27" s="3">
        <f>ZakladDPHSni+DPHSni+ZakladDPHZakl+DPHZakl</f>
        <v>0</v>
      </c>
      <c r="B27" s="42" t="s">
        <v>4</v>
      </c>
      <c r="C27" s="19"/>
      <c r="D27" s="22"/>
      <c r="E27" s="19"/>
      <c r="F27" s="20"/>
      <c r="G27" s="218">
        <f>CenaCelkem-(ZakladDPHSni+DPHSni+ZakladDPHZakl+DPHZakl)</f>
        <v>0</v>
      </c>
      <c r="H27" s="218"/>
      <c r="I27" s="218"/>
      <c r="J27" s="57" t="str">
        <f t="shared" si="0"/>
        <v>CZK</v>
      </c>
    </row>
    <row r="28" spans="1:10" ht="27.75" hidden="1" customHeight="1" thickBot="1" x14ac:dyDescent="0.25">
      <c r="A28" s="3"/>
      <c r="B28" s="117" t="s">
        <v>23</v>
      </c>
      <c r="C28" s="118"/>
      <c r="D28" s="118"/>
      <c r="E28" s="119"/>
      <c r="F28" s="120"/>
      <c r="G28" s="206">
        <f>ZakladDPHSniVypocet+ZakladDPHZaklVypocet</f>
        <v>0</v>
      </c>
      <c r="H28" s="206"/>
      <c r="I28" s="206"/>
      <c r="J28" s="121" t="str">
        <f t="shared" si="0"/>
        <v>CZK</v>
      </c>
    </row>
    <row r="29" spans="1:10" ht="27.75" customHeight="1" thickBot="1" x14ac:dyDescent="0.25">
      <c r="A29" s="3">
        <f>(A27-INT(A27))*100</f>
        <v>0</v>
      </c>
      <c r="B29" s="117" t="s">
        <v>35</v>
      </c>
      <c r="C29" s="122"/>
      <c r="D29" s="122"/>
      <c r="E29" s="122"/>
      <c r="F29" s="122"/>
      <c r="G29" s="205">
        <f>IF(A29&gt;50, ROUNDUP(A27, 0), ROUNDDOWN(A27, 0))</f>
        <v>0</v>
      </c>
      <c r="H29" s="205"/>
      <c r="I29" s="205"/>
      <c r="J29" s="123" t="s">
        <v>65</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11</v>
      </c>
      <c r="D32" s="34"/>
      <c r="E32" s="34"/>
      <c r="F32" s="18" t="s">
        <v>10</v>
      </c>
      <c r="G32" s="34"/>
      <c r="H32" s="35">
        <f ca="1">TODAY()</f>
        <v>43587</v>
      </c>
      <c r="I32" s="34"/>
      <c r="J32" s="11"/>
    </row>
    <row r="33" spans="1:52" ht="47.25" customHeight="1" x14ac:dyDescent="0.2">
      <c r="A33" s="3"/>
      <c r="B33" s="3"/>
      <c r="C33" s="4"/>
      <c r="D33" s="4"/>
      <c r="E33" s="4"/>
      <c r="F33" s="4"/>
      <c r="G33" s="40"/>
      <c r="H33" s="4"/>
      <c r="I33" s="40"/>
      <c r="J33" s="11"/>
    </row>
    <row r="34" spans="1:52" s="32" customFormat="1" ht="18.75" customHeight="1" x14ac:dyDescent="0.2">
      <c r="A34" s="28"/>
      <c r="B34" s="28"/>
      <c r="C34" s="29"/>
      <c r="D34" s="207"/>
      <c r="E34" s="208"/>
      <c r="F34" s="29"/>
      <c r="G34" s="207"/>
      <c r="H34" s="208"/>
      <c r="I34" s="208"/>
      <c r="J34" s="33"/>
    </row>
    <row r="35" spans="1:52" ht="12.75" customHeight="1" x14ac:dyDescent="0.2">
      <c r="A35" s="3"/>
      <c r="B35" s="3"/>
      <c r="C35" s="4"/>
      <c r="D35" s="197" t="s">
        <v>2</v>
      </c>
      <c r="E35" s="197"/>
      <c r="F35" s="4"/>
      <c r="G35" s="40"/>
      <c r="H35" s="12" t="s">
        <v>3</v>
      </c>
      <c r="I35" s="40"/>
      <c r="J35" s="11"/>
    </row>
    <row r="36" spans="1:52" ht="13.5" customHeight="1" thickBot="1" x14ac:dyDescent="0.25">
      <c r="A36" s="13"/>
      <c r="B36" s="13"/>
      <c r="C36" s="14"/>
      <c r="D36" s="14"/>
      <c r="E36" s="14"/>
      <c r="F36" s="14"/>
      <c r="G36" s="15"/>
      <c r="H36" s="14"/>
      <c r="I36" s="15"/>
      <c r="J36" s="16"/>
    </row>
    <row r="37" spans="1:52" ht="27" customHeight="1" x14ac:dyDescent="0.2">
      <c r="B37" s="94" t="s">
        <v>16</v>
      </c>
      <c r="C37" s="95"/>
      <c r="D37" s="95"/>
      <c r="E37" s="95"/>
      <c r="F37" s="96"/>
      <c r="G37" s="96"/>
      <c r="H37" s="96"/>
      <c r="I37" s="96"/>
      <c r="J37" s="95"/>
    </row>
    <row r="38" spans="1:52"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52" ht="25.5" hidden="1" customHeight="1" x14ac:dyDescent="0.2">
      <c r="A39" s="93">
        <v>1</v>
      </c>
      <c r="B39" s="103" t="s">
        <v>57</v>
      </c>
      <c r="C39" s="209"/>
      <c r="D39" s="210"/>
      <c r="E39" s="210"/>
      <c r="F39" s="104">
        <f>'01 01 Pol'!AE149+'VON 001 Naklady'!AE15</f>
        <v>0</v>
      </c>
      <c r="G39" s="105">
        <f>'01 01 Pol'!AF149+'VON 001 Naklady'!AF15</f>
        <v>0</v>
      </c>
      <c r="H39" s="106">
        <f>(F39*SazbaDPH1/100)+(G39*SazbaDPH2/100)</f>
        <v>0</v>
      </c>
      <c r="I39" s="106">
        <f>F39+G39+H39</f>
        <v>0</v>
      </c>
      <c r="J39" s="107" t="str">
        <f>IF(CenaCelkemVypocet=0,"",I39/CenaCelkemVypocet*100)</f>
        <v/>
      </c>
    </row>
    <row r="40" spans="1:52" ht="25.5" customHeight="1" x14ac:dyDescent="0.2">
      <c r="A40" s="93">
        <v>2</v>
      </c>
      <c r="B40" s="108" t="s">
        <v>58</v>
      </c>
      <c r="C40" s="211" t="s">
        <v>59</v>
      </c>
      <c r="D40" s="212"/>
      <c r="E40" s="212"/>
      <c r="F40" s="109">
        <f>'01 01 Pol'!AE149</f>
        <v>0</v>
      </c>
      <c r="G40" s="110">
        <f>'01 01 Pol'!AF149</f>
        <v>0</v>
      </c>
      <c r="H40" s="110">
        <f>(F40*SazbaDPH1/100)+(G40*SazbaDPH2/100)</f>
        <v>0</v>
      </c>
      <c r="I40" s="110">
        <f>F40+G40+H40</f>
        <v>0</v>
      </c>
      <c r="J40" s="111" t="str">
        <f>IF(CenaCelkemVypocet=0,"",I40/CenaCelkemVypocet*100)</f>
        <v/>
      </c>
    </row>
    <row r="41" spans="1:52" ht="25.5" customHeight="1" x14ac:dyDescent="0.2">
      <c r="A41" s="93">
        <v>3</v>
      </c>
      <c r="B41" s="112" t="s">
        <v>58</v>
      </c>
      <c r="C41" s="209" t="s">
        <v>60</v>
      </c>
      <c r="D41" s="210"/>
      <c r="E41" s="210"/>
      <c r="F41" s="113">
        <f>'01 01 Pol'!AE149</f>
        <v>0</v>
      </c>
      <c r="G41" s="106">
        <f>'01 01 Pol'!AF149</f>
        <v>0</v>
      </c>
      <c r="H41" s="106">
        <f>(F41*SazbaDPH1/100)+(G41*SazbaDPH2/100)</f>
        <v>0</v>
      </c>
      <c r="I41" s="106">
        <f>F41+G41+H41</f>
        <v>0</v>
      </c>
      <c r="J41" s="107" t="str">
        <f>IF(CenaCelkemVypocet=0,"",I41/CenaCelkemVypocet*100)</f>
        <v/>
      </c>
    </row>
    <row r="42" spans="1:52" ht="25.5" customHeight="1" x14ac:dyDescent="0.2">
      <c r="A42" s="93">
        <v>2</v>
      </c>
      <c r="B42" s="108" t="s">
        <v>61</v>
      </c>
      <c r="C42" s="211" t="s">
        <v>62</v>
      </c>
      <c r="D42" s="212"/>
      <c r="E42" s="212"/>
      <c r="F42" s="109">
        <f>'VON 001 Naklady'!AE15</f>
        <v>0</v>
      </c>
      <c r="G42" s="110">
        <f>'VON 001 Naklady'!AF15</f>
        <v>0</v>
      </c>
      <c r="H42" s="110">
        <f>(F42*SazbaDPH1/100)+(G42*SazbaDPH2/100)</f>
        <v>0</v>
      </c>
      <c r="I42" s="110">
        <f>F42+G42+H42</f>
        <v>0</v>
      </c>
      <c r="J42" s="111" t="str">
        <f>IF(CenaCelkemVypocet=0,"",I42/CenaCelkemVypocet*100)</f>
        <v/>
      </c>
    </row>
    <row r="43" spans="1:52" ht="25.5" customHeight="1" x14ac:dyDescent="0.2">
      <c r="A43" s="93">
        <v>3</v>
      </c>
      <c r="B43" s="112" t="s">
        <v>63</v>
      </c>
      <c r="C43" s="209" t="s">
        <v>62</v>
      </c>
      <c r="D43" s="210"/>
      <c r="E43" s="210"/>
      <c r="F43" s="113">
        <f>'VON 001 Naklady'!AE15</f>
        <v>0</v>
      </c>
      <c r="G43" s="106">
        <f>'VON 001 Naklady'!AF15</f>
        <v>0</v>
      </c>
      <c r="H43" s="106">
        <f>(F43*SazbaDPH1/100)+(G43*SazbaDPH2/100)</f>
        <v>0</v>
      </c>
      <c r="I43" s="106">
        <f>F43+G43+H43</f>
        <v>0</v>
      </c>
      <c r="J43" s="107" t="str">
        <f>IF(CenaCelkemVypocet=0,"",I43/CenaCelkemVypocet*100)</f>
        <v/>
      </c>
    </row>
    <row r="44" spans="1:52" ht="25.5" customHeight="1" x14ac:dyDescent="0.2">
      <c r="A44" s="93"/>
      <c r="B44" s="234" t="s">
        <v>64</v>
      </c>
      <c r="C44" s="235"/>
      <c r="D44" s="235"/>
      <c r="E44" s="236"/>
      <c r="F44" s="114">
        <f>SUMIF(A39:A43,"=1",F39:F43)</f>
        <v>0</v>
      </c>
      <c r="G44" s="115">
        <f>SUMIF(A39:A43,"=1",G39:G43)</f>
        <v>0</v>
      </c>
      <c r="H44" s="115">
        <f>SUMIF(A39:A43,"=1",H39:H43)</f>
        <v>0</v>
      </c>
      <c r="I44" s="115">
        <f>SUMIF(A39:A43,"=1",I39:I43)</f>
        <v>0</v>
      </c>
      <c r="J44" s="116">
        <f>SUMIF(A39:A43,"=1",J39:J43)</f>
        <v>0</v>
      </c>
    </row>
    <row r="46" spans="1:52" x14ac:dyDescent="0.2">
      <c r="A46" t="s">
        <v>66</v>
      </c>
      <c r="B46" s="233" t="s">
        <v>67</v>
      </c>
      <c r="C46" s="233"/>
      <c r="D46" s="233"/>
      <c r="E46" s="233"/>
      <c r="F46" s="233"/>
      <c r="G46" s="233"/>
      <c r="H46" s="233"/>
      <c r="I46" s="233"/>
      <c r="J46" s="233"/>
      <c r="AZ46" s="124" t="str">
        <f>B46</f>
        <v>1. PODMÍNKY PRO ZPRACOVÁNÍ NABÍDKOVÉ CENY</v>
      </c>
    </row>
    <row r="47" spans="1:52" x14ac:dyDescent="0.2">
      <c r="A47" t="s">
        <v>66</v>
      </c>
    </row>
    <row r="48" spans="1:52" x14ac:dyDescent="0.2">
      <c r="A48" t="s">
        <v>66</v>
      </c>
      <c r="B48" s="233" t="s">
        <v>68</v>
      </c>
      <c r="C48" s="233"/>
      <c r="D48" s="233"/>
      <c r="E48" s="233"/>
      <c r="F48" s="233"/>
      <c r="G48" s="233"/>
      <c r="H48" s="233"/>
      <c r="I48" s="233"/>
      <c r="J48" s="233"/>
      <c r="AZ48" s="124" t="str">
        <f>B48</f>
        <v>Preambule</v>
      </c>
    </row>
    <row r="49" spans="1:52" x14ac:dyDescent="0.2">
      <c r="A49" t="s">
        <v>66</v>
      </c>
    </row>
    <row r="50" spans="1:52" ht="51" x14ac:dyDescent="0.2">
      <c r="A50" t="s">
        <v>66</v>
      </c>
      <c r="B50" s="233" t="s">
        <v>69</v>
      </c>
      <c r="C50" s="233"/>
      <c r="D50" s="233"/>
      <c r="E50" s="233"/>
      <c r="F50" s="233"/>
      <c r="G50" s="233"/>
      <c r="H50" s="233"/>
      <c r="I50" s="233"/>
      <c r="J50" s="233"/>
      <c r="AZ50" s="124"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1:52" x14ac:dyDescent="0.2">
      <c r="A51" t="s">
        <v>66</v>
      </c>
    </row>
    <row r="52" spans="1:52" ht="51" x14ac:dyDescent="0.2">
      <c r="A52" t="s">
        <v>66</v>
      </c>
      <c r="B52" s="233" t="s">
        <v>70</v>
      </c>
      <c r="C52" s="233"/>
      <c r="D52" s="233"/>
      <c r="E52" s="233"/>
      <c r="F52" s="233"/>
      <c r="G52" s="233"/>
      <c r="H52" s="233"/>
      <c r="I52" s="233"/>
      <c r="J52" s="233"/>
      <c r="AZ52" s="124" t="str">
        <f>B52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1:52" x14ac:dyDescent="0.2">
      <c r="A53" t="s">
        <v>66</v>
      </c>
    </row>
    <row r="54" spans="1:52" x14ac:dyDescent="0.2">
      <c r="A54" t="s">
        <v>66</v>
      </c>
      <c r="B54" s="233" t="s">
        <v>71</v>
      </c>
      <c r="C54" s="233"/>
      <c r="D54" s="233"/>
      <c r="E54" s="233"/>
      <c r="F54" s="233"/>
      <c r="G54" s="233"/>
      <c r="H54" s="233"/>
      <c r="I54" s="233"/>
      <c r="J54" s="233"/>
      <c r="AZ54" s="124" t="str">
        <f>B54</f>
        <v>Vymezení některých pojmů</v>
      </c>
    </row>
    <row r="55" spans="1:52" x14ac:dyDescent="0.2">
      <c r="A55" t="s">
        <v>66</v>
      </c>
    </row>
    <row r="56" spans="1:52" x14ac:dyDescent="0.2">
      <c r="A56" t="s">
        <v>66</v>
      </c>
      <c r="B56" s="233" t="s">
        <v>72</v>
      </c>
      <c r="C56" s="233"/>
      <c r="D56" s="233"/>
      <c r="E56" s="233"/>
      <c r="F56" s="233"/>
      <c r="G56" s="233"/>
      <c r="H56" s="233"/>
      <c r="I56" s="233"/>
      <c r="J56" s="233"/>
      <c r="AZ56" s="124" t="str">
        <f>B56</f>
        <v>Pro účely zpracování nabídkové ceny jsou použity některé pojmy, pod kterými se rozumí:</v>
      </c>
    </row>
    <row r="57" spans="1:52" x14ac:dyDescent="0.2">
      <c r="A57" t="s">
        <v>66</v>
      </c>
    </row>
    <row r="58" spans="1:52" ht="38.25" x14ac:dyDescent="0.2">
      <c r="A58" t="s">
        <v>66</v>
      </c>
      <c r="B58" s="233" t="s">
        <v>73</v>
      </c>
      <c r="C58" s="233"/>
      <c r="D58" s="233"/>
      <c r="E58" s="233"/>
      <c r="F58" s="233"/>
      <c r="G58" s="233"/>
      <c r="H58" s="233"/>
      <c r="I58" s="233"/>
      <c r="J58" s="233"/>
      <c r="AZ58" s="124" t="str">
        <f>B58</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9" spans="1:52" x14ac:dyDescent="0.2">
      <c r="A59" t="s">
        <v>66</v>
      </c>
    </row>
    <row r="60" spans="1:52" ht="38.25" x14ac:dyDescent="0.2">
      <c r="A60" t="s">
        <v>66</v>
      </c>
      <c r="B60" s="233" t="s">
        <v>74</v>
      </c>
      <c r="C60" s="233"/>
      <c r="D60" s="233"/>
      <c r="E60" s="233"/>
      <c r="F60" s="233"/>
      <c r="G60" s="233"/>
      <c r="H60" s="233"/>
      <c r="I60" s="233"/>
      <c r="J60" s="233"/>
      <c r="AZ60" s="124" t="str">
        <f>B60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1:52" x14ac:dyDescent="0.2">
      <c r="A61" t="s">
        <v>66</v>
      </c>
    </row>
    <row r="62" spans="1:52" ht="51" x14ac:dyDescent="0.2">
      <c r="A62" t="s">
        <v>66</v>
      </c>
      <c r="B62" s="233" t="s">
        <v>75</v>
      </c>
      <c r="C62" s="233"/>
      <c r="D62" s="233"/>
      <c r="E62" s="233"/>
      <c r="F62" s="233"/>
      <c r="G62" s="233"/>
      <c r="H62" s="233"/>
      <c r="I62" s="233"/>
      <c r="J62" s="233"/>
      <c r="AZ62" s="124" t="str">
        <f>B62</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3" spans="1:52" x14ac:dyDescent="0.2">
      <c r="A63" t="s">
        <v>66</v>
      </c>
    </row>
    <row r="64" spans="1:52" ht="76.5" x14ac:dyDescent="0.2">
      <c r="A64" t="s">
        <v>66</v>
      </c>
      <c r="B64" s="233" t="s">
        <v>76</v>
      </c>
      <c r="C64" s="233"/>
      <c r="D64" s="233"/>
      <c r="E64" s="233"/>
      <c r="F64" s="233"/>
      <c r="G64" s="233"/>
      <c r="H64" s="233"/>
      <c r="I64" s="233"/>
      <c r="J64" s="233"/>
      <c r="AZ64" s="124" t="str">
        <f>B64</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1:52" x14ac:dyDescent="0.2">
      <c r="A65" t="s">
        <v>66</v>
      </c>
    </row>
    <row r="66" spans="1:52" ht="51" x14ac:dyDescent="0.2">
      <c r="A66" t="s">
        <v>66</v>
      </c>
      <c r="B66" s="233" t="s">
        <v>77</v>
      </c>
      <c r="C66" s="233"/>
      <c r="D66" s="233"/>
      <c r="E66" s="233"/>
      <c r="F66" s="233"/>
      <c r="G66" s="233"/>
      <c r="H66" s="233"/>
      <c r="I66" s="233"/>
      <c r="J66" s="233"/>
      <c r="AZ66" s="124" t="str">
        <f>B66</f>
        <v>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1:52" x14ac:dyDescent="0.2">
      <c r="A67" t="s">
        <v>66</v>
      </c>
    </row>
    <row r="68" spans="1:52" x14ac:dyDescent="0.2">
      <c r="A68" t="s">
        <v>66</v>
      </c>
      <c r="B68" s="233" t="s">
        <v>78</v>
      </c>
      <c r="C68" s="233"/>
      <c r="D68" s="233"/>
      <c r="E68" s="233"/>
      <c r="F68" s="233"/>
      <c r="G68" s="233"/>
      <c r="H68" s="233"/>
      <c r="I68" s="233"/>
      <c r="J68" s="233"/>
      <c r="AZ68" s="124" t="str">
        <f>B68</f>
        <v>Cenová soustava</v>
      </c>
    </row>
    <row r="69" spans="1:52" x14ac:dyDescent="0.2">
      <c r="A69" t="s">
        <v>66</v>
      </c>
    </row>
    <row r="70" spans="1:52" x14ac:dyDescent="0.2">
      <c r="A70" t="s">
        <v>66</v>
      </c>
      <c r="B70" s="233" t="s">
        <v>79</v>
      </c>
      <c r="C70" s="233"/>
      <c r="D70" s="233"/>
      <c r="E70" s="233"/>
      <c r="F70" s="233"/>
      <c r="G70" s="233"/>
      <c r="H70" s="233"/>
      <c r="I70" s="233"/>
      <c r="J70" s="233"/>
      <c r="AZ70" s="124" t="str">
        <f>B70</f>
        <v>Použitá cenová soustava</v>
      </c>
    </row>
    <row r="71" spans="1:52" x14ac:dyDescent="0.2">
      <c r="A71" t="s">
        <v>66</v>
      </c>
    </row>
    <row r="72" spans="1:52" ht="38.25" x14ac:dyDescent="0.2">
      <c r="A72" t="s">
        <v>66</v>
      </c>
      <c r="B72" s="233" t="s">
        <v>80</v>
      </c>
      <c r="C72" s="233"/>
      <c r="D72" s="233"/>
      <c r="E72" s="233"/>
      <c r="F72" s="233"/>
      <c r="G72" s="233"/>
      <c r="H72" s="233"/>
      <c r="I72" s="233"/>
      <c r="J72" s="233"/>
      <c r="AZ72" s="124" t="str">
        <f>B72</f>
        <v>Soupisy stavebních prací, dodávek a služeb jsou zpracovány s použitím cenové soustavy zpracované společností RTS, a.s.. Položky z cenové soustavy mají uveden odkaz na cenovou soustavu včetně označení příslušného ceníku.</v>
      </c>
    </row>
    <row r="73" spans="1:52" x14ac:dyDescent="0.2">
      <c r="A73" t="s">
        <v>66</v>
      </c>
    </row>
    <row r="74" spans="1:52" x14ac:dyDescent="0.2">
      <c r="A74" t="s">
        <v>66</v>
      </c>
      <c r="B74" s="233" t="s">
        <v>81</v>
      </c>
      <c r="C74" s="233"/>
      <c r="D74" s="233"/>
      <c r="E74" s="233"/>
      <c r="F74" s="233"/>
      <c r="G74" s="233"/>
      <c r="H74" s="233"/>
      <c r="I74" s="233"/>
      <c r="J74" s="233"/>
      <c r="AZ74" s="124" t="str">
        <f>B74</f>
        <v>Technické podmínky</v>
      </c>
    </row>
    <row r="75" spans="1:52" x14ac:dyDescent="0.2">
      <c r="A75" t="s">
        <v>66</v>
      </c>
    </row>
    <row r="76" spans="1:52" ht="38.25" x14ac:dyDescent="0.2">
      <c r="A76" t="s">
        <v>66</v>
      </c>
      <c r="B76" s="233" t="s">
        <v>82</v>
      </c>
      <c r="C76" s="233"/>
      <c r="D76" s="233"/>
      <c r="E76" s="233"/>
      <c r="F76" s="233"/>
      <c r="G76" s="233"/>
      <c r="H76" s="233"/>
      <c r="I76" s="233"/>
      <c r="J76" s="233"/>
      <c r="AZ76" s="124" t="str">
        <f>B76</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1:52" x14ac:dyDescent="0.2">
      <c r="A77" t="s">
        <v>66</v>
      </c>
    </row>
    <row r="78" spans="1:52" x14ac:dyDescent="0.2">
      <c r="A78" t="s">
        <v>66</v>
      </c>
      <c r="B78" s="233" t="s">
        <v>83</v>
      </c>
      <c r="C78" s="233"/>
      <c r="D78" s="233"/>
      <c r="E78" s="233"/>
      <c r="F78" s="233"/>
      <c r="G78" s="233"/>
      <c r="H78" s="233"/>
      <c r="I78" s="233"/>
      <c r="J78" s="233"/>
      <c r="AZ78" s="124" t="str">
        <f>B78</f>
        <v>Individuální položky</v>
      </c>
    </row>
    <row r="79" spans="1:52" x14ac:dyDescent="0.2">
      <c r="A79" t="s">
        <v>66</v>
      </c>
    </row>
    <row r="80" spans="1:52" ht="38.25" x14ac:dyDescent="0.2">
      <c r="A80" t="s">
        <v>66</v>
      </c>
      <c r="B80" s="233" t="s">
        <v>84</v>
      </c>
      <c r="C80" s="233"/>
      <c r="D80" s="233"/>
      <c r="E80" s="233"/>
      <c r="F80" s="233"/>
      <c r="G80" s="233"/>
      <c r="H80" s="233"/>
      <c r="I80" s="233"/>
      <c r="J80" s="233"/>
      <c r="AZ80" s="124" t="str">
        <f>B80</f>
        <v>Položky soupisu prací, které cenová soustava neobsahuje, jsou označeny popisem „vlastní“. Pro tyto položky jsou cenové a technické podmínky definovány jejich popisem, případně odkazem na konkrétní část příslušné dokumentace.</v>
      </c>
    </row>
    <row r="81" spans="1:52" ht="25.5" x14ac:dyDescent="0.2">
      <c r="A81" t="s">
        <v>66</v>
      </c>
      <c r="B81" s="233" t="s">
        <v>85</v>
      </c>
      <c r="C81" s="233"/>
      <c r="D81" s="233"/>
      <c r="E81" s="233"/>
      <c r="F81" s="233"/>
      <c r="G81" s="233"/>
      <c r="H81" s="233"/>
      <c r="I81" s="233"/>
      <c r="J81" s="233"/>
      <c r="AZ81" s="124" t="str">
        <f>B81</f>
        <v>Je-li popsaná individuální položka stavebních prací v textu označena popisem D+M, rozumí se tím vždy dodávka a montáž materiálů, prvků či zařízení definovaných popisem položky.</v>
      </c>
    </row>
    <row r="82" spans="1:52" x14ac:dyDescent="0.2">
      <c r="A82" t="s">
        <v>66</v>
      </c>
    </row>
    <row r="83" spans="1:52" ht="51" x14ac:dyDescent="0.2">
      <c r="A83" t="s">
        <v>66</v>
      </c>
      <c r="B83" s="233" t="s">
        <v>86</v>
      </c>
      <c r="C83" s="233"/>
      <c r="D83" s="233"/>
      <c r="E83" s="233"/>
      <c r="F83" s="233"/>
      <c r="G83" s="233"/>
      <c r="H83" s="233"/>
      <c r="I83" s="233"/>
      <c r="J83" s="233"/>
      <c r="AZ83" s="124" t="str">
        <f>B83</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84" spans="1:52" x14ac:dyDescent="0.2">
      <c r="A84" t="s">
        <v>66</v>
      </c>
    </row>
    <row r="85" spans="1:52" ht="25.5" x14ac:dyDescent="0.2">
      <c r="A85" t="s">
        <v>66</v>
      </c>
      <c r="B85" s="233" t="s">
        <v>87</v>
      </c>
      <c r="C85" s="233"/>
      <c r="D85" s="233"/>
      <c r="E85" s="233"/>
      <c r="F85" s="233"/>
      <c r="G85" s="233"/>
      <c r="H85" s="233"/>
      <c r="I85" s="233"/>
      <c r="J85" s="233"/>
      <c r="AZ85" s="124" t="str">
        <f>B85</f>
        <v>Položky v provozních souborech zahrnují i náklady na montáž daných položek a testy až do úrovně komplexního vyzkoušení (pokud montážní práce nejsou zvlášť uváděny).</v>
      </c>
    </row>
    <row r="86" spans="1:52" x14ac:dyDescent="0.2">
      <c r="A86" t="s">
        <v>66</v>
      </c>
    </row>
    <row r="87" spans="1:52" x14ac:dyDescent="0.2">
      <c r="A87" t="s">
        <v>66</v>
      </c>
      <c r="B87" s="233" t="s">
        <v>88</v>
      </c>
      <c r="C87" s="233"/>
      <c r="D87" s="233"/>
      <c r="E87" s="233"/>
      <c r="F87" s="233"/>
      <c r="G87" s="233"/>
      <c r="H87" s="233"/>
      <c r="I87" s="233"/>
      <c r="J87" s="233"/>
      <c r="AZ87" s="124" t="str">
        <f>B87</f>
        <v>Závaznost a změna soupisu</v>
      </c>
    </row>
    <row r="88" spans="1:52" x14ac:dyDescent="0.2">
      <c r="A88" t="s">
        <v>66</v>
      </c>
    </row>
    <row r="89" spans="1:52" x14ac:dyDescent="0.2">
      <c r="A89" t="s">
        <v>66</v>
      </c>
      <c r="B89" s="233" t="s">
        <v>89</v>
      </c>
      <c r="C89" s="233"/>
      <c r="D89" s="233"/>
      <c r="E89" s="233"/>
      <c r="F89" s="233"/>
      <c r="G89" s="233"/>
      <c r="H89" s="233"/>
      <c r="I89" s="233"/>
      <c r="J89" s="233"/>
      <c r="AZ89" s="124" t="str">
        <f>B89</f>
        <v>Závaznost soupisu</v>
      </c>
    </row>
    <row r="90" spans="1:52" x14ac:dyDescent="0.2">
      <c r="A90" t="s">
        <v>66</v>
      </c>
    </row>
    <row r="91" spans="1:52" ht="38.25" x14ac:dyDescent="0.2">
      <c r="A91" t="s">
        <v>66</v>
      </c>
      <c r="B91" s="233" t="s">
        <v>90</v>
      </c>
      <c r="C91" s="233"/>
      <c r="D91" s="233"/>
      <c r="E91" s="233"/>
      <c r="F91" s="233"/>
      <c r="G91" s="233"/>
      <c r="H91" s="233"/>
      <c r="I91" s="233"/>
      <c r="J91" s="233"/>
      <c r="AZ91" s="124" t="str">
        <f>B91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2" spans="1:52" x14ac:dyDescent="0.2">
      <c r="A92" t="s">
        <v>66</v>
      </c>
    </row>
    <row r="93" spans="1:52" x14ac:dyDescent="0.2">
      <c r="A93" t="s">
        <v>66</v>
      </c>
      <c r="B93" s="233" t="s">
        <v>91</v>
      </c>
      <c r="C93" s="233"/>
      <c r="D93" s="233"/>
      <c r="E93" s="233"/>
      <c r="F93" s="233"/>
      <c r="G93" s="233"/>
      <c r="H93" s="233"/>
      <c r="I93" s="233"/>
      <c r="J93" s="233"/>
      <c r="AZ93" s="124" t="str">
        <f>B93</f>
        <v>Kontrola soupisu</v>
      </c>
    </row>
    <row r="94" spans="1:52" x14ac:dyDescent="0.2">
      <c r="A94" t="s">
        <v>66</v>
      </c>
    </row>
    <row r="95" spans="1:52" ht="51" x14ac:dyDescent="0.2">
      <c r="A95" t="s">
        <v>66</v>
      </c>
      <c r="B95" s="233" t="s">
        <v>92</v>
      </c>
      <c r="C95" s="233"/>
      <c r="D95" s="233"/>
      <c r="E95" s="233"/>
      <c r="F95" s="233"/>
      <c r="G95" s="233"/>
      <c r="H95" s="233"/>
      <c r="I95" s="233"/>
      <c r="J95" s="233"/>
      <c r="AZ95" s="124" t="str">
        <f>B95</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96" spans="1:52" x14ac:dyDescent="0.2">
      <c r="A96" t="s">
        <v>66</v>
      </c>
    </row>
    <row r="97" spans="1:52" x14ac:dyDescent="0.2">
      <c r="A97" t="s">
        <v>66</v>
      </c>
      <c r="B97" s="233" t="s">
        <v>93</v>
      </c>
      <c r="C97" s="233"/>
      <c r="D97" s="233"/>
      <c r="E97" s="233"/>
      <c r="F97" s="233"/>
      <c r="G97" s="233"/>
      <c r="H97" s="233"/>
      <c r="I97" s="233"/>
      <c r="J97" s="233"/>
      <c r="AZ97" s="124" t="str">
        <f>B97</f>
        <v>Požadavky na způsob zpracování nabídkové ceny</v>
      </c>
    </row>
    <row r="98" spans="1:52" x14ac:dyDescent="0.2">
      <c r="A98" t="s">
        <v>66</v>
      </c>
    </row>
    <row r="99" spans="1:52" x14ac:dyDescent="0.2">
      <c r="A99" t="s">
        <v>66</v>
      </c>
      <c r="B99" s="233" t="s">
        <v>94</v>
      </c>
      <c r="C99" s="233"/>
      <c r="D99" s="233"/>
      <c r="E99" s="233"/>
      <c r="F99" s="233"/>
      <c r="G99" s="233"/>
      <c r="H99" s="233"/>
      <c r="I99" s="233"/>
      <c r="J99" s="233"/>
      <c r="AZ99" s="124" t="str">
        <f>B99</f>
        <v>Nabídková cena za splnění veřejné zakázky</v>
      </c>
    </row>
    <row r="100" spans="1:52" x14ac:dyDescent="0.2">
      <c r="A100" t="s">
        <v>66</v>
      </c>
    </row>
    <row r="101" spans="1:52" ht="38.25" x14ac:dyDescent="0.2">
      <c r="A101" t="s">
        <v>66</v>
      </c>
      <c r="B101" s="233" t="s">
        <v>95</v>
      </c>
      <c r="C101" s="233"/>
      <c r="D101" s="233"/>
      <c r="E101" s="233"/>
      <c r="F101" s="233"/>
      <c r="G101" s="233"/>
      <c r="H101" s="233"/>
      <c r="I101" s="233"/>
      <c r="J101" s="233"/>
      <c r="AZ101" s="124" t="str">
        <f>B101</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02" spans="1:52" x14ac:dyDescent="0.2">
      <c r="A102" t="s">
        <v>66</v>
      </c>
    </row>
    <row r="103" spans="1:52" x14ac:dyDescent="0.2">
      <c r="A103" t="s">
        <v>66</v>
      </c>
      <c r="B103" s="233" t="s">
        <v>96</v>
      </c>
      <c r="C103" s="233"/>
      <c r="D103" s="233"/>
      <c r="E103" s="233"/>
      <c r="F103" s="233"/>
      <c r="G103" s="233"/>
      <c r="H103" s="233"/>
      <c r="I103" s="233"/>
      <c r="J103" s="233"/>
      <c r="AZ103" s="124" t="str">
        <f>B103</f>
        <v>Položkový rozpočet</v>
      </c>
    </row>
    <row r="104" spans="1:52" x14ac:dyDescent="0.2">
      <c r="A104" t="s">
        <v>66</v>
      </c>
    </row>
    <row r="105" spans="1:52" ht="51" x14ac:dyDescent="0.2">
      <c r="A105" t="s">
        <v>66</v>
      </c>
      <c r="B105" s="233" t="s">
        <v>97</v>
      </c>
      <c r="C105" s="233"/>
      <c r="D105" s="233"/>
      <c r="E105" s="233"/>
      <c r="F105" s="233"/>
      <c r="G105" s="233"/>
      <c r="H105" s="233"/>
      <c r="I105" s="233"/>
      <c r="J105" s="233"/>
      <c r="AZ105" s="124" t="str">
        <f>B105</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06" spans="1:52" x14ac:dyDescent="0.2">
      <c r="A106" t="s">
        <v>66</v>
      </c>
    </row>
    <row r="107" spans="1:52" x14ac:dyDescent="0.2">
      <c r="A107" t="s">
        <v>66</v>
      </c>
      <c r="B107" s="233" t="s">
        <v>98</v>
      </c>
      <c r="C107" s="233"/>
      <c r="D107" s="233"/>
      <c r="E107" s="233"/>
      <c r="F107" s="233"/>
      <c r="G107" s="233"/>
      <c r="H107" s="233"/>
      <c r="I107" s="233"/>
      <c r="J107" s="233"/>
      <c r="AZ107" s="124" t="str">
        <f>B107</f>
        <v>Zvláštní podmínky pro stanovení nabídkové ceny</v>
      </c>
    </row>
    <row r="108" spans="1:52" x14ac:dyDescent="0.2">
      <c r="A108" t="s">
        <v>66</v>
      </c>
    </row>
    <row r="109" spans="1:52" x14ac:dyDescent="0.2">
      <c r="A109" t="s">
        <v>66</v>
      </c>
      <c r="B109" s="233" t="s">
        <v>99</v>
      </c>
      <c r="C109" s="233"/>
      <c r="D109" s="233"/>
      <c r="E109" s="233"/>
      <c r="F109" s="233"/>
      <c r="G109" s="233"/>
      <c r="H109" s="233"/>
      <c r="I109" s="233"/>
      <c r="J109" s="233"/>
      <c r="AZ109" s="124" t="str">
        <f>B109</f>
        <v>Přeprava vybouraných hmot, suti a vytěžené zeminy</v>
      </c>
    </row>
    <row r="110" spans="1:52" x14ac:dyDescent="0.2">
      <c r="A110" t="s">
        <v>66</v>
      </c>
    </row>
    <row r="111" spans="1:52" ht="76.5" x14ac:dyDescent="0.2">
      <c r="A111" t="s">
        <v>66</v>
      </c>
      <c r="B111" s="233" t="s">
        <v>100</v>
      </c>
      <c r="C111" s="233"/>
      <c r="D111" s="233"/>
      <c r="E111" s="233"/>
      <c r="F111" s="233"/>
      <c r="G111" s="233"/>
      <c r="H111" s="233"/>
      <c r="I111" s="233"/>
      <c r="J111" s="233"/>
      <c r="AZ111" s="124" t="str">
        <f>B111</f>
        <v>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12" spans="1:52" x14ac:dyDescent="0.2">
      <c r="A112" t="s">
        <v>66</v>
      </c>
    </row>
    <row r="113" spans="1:52" x14ac:dyDescent="0.2">
      <c r="A113" t="s">
        <v>66</v>
      </c>
      <c r="B113" s="233" t="s">
        <v>101</v>
      </c>
      <c r="C113" s="233"/>
      <c r="D113" s="233"/>
      <c r="E113" s="233"/>
      <c r="F113" s="233"/>
      <c r="G113" s="233"/>
      <c r="H113" s="233"/>
      <c r="I113" s="233"/>
      <c r="J113" s="233"/>
      <c r="AZ113" s="124" t="str">
        <f>B113</f>
        <v>Poplatky za uskladnění</v>
      </c>
    </row>
    <row r="114" spans="1:52" x14ac:dyDescent="0.2">
      <c r="A114" t="s">
        <v>66</v>
      </c>
    </row>
    <row r="115" spans="1:52" ht="153" x14ac:dyDescent="0.2">
      <c r="A115" t="s">
        <v>66</v>
      </c>
      <c r="B115" s="233" t="s">
        <v>102</v>
      </c>
      <c r="C115" s="233"/>
      <c r="D115" s="233"/>
      <c r="E115" s="233"/>
      <c r="F115" s="233"/>
      <c r="G115" s="233"/>
      <c r="H115" s="233"/>
      <c r="I115" s="233"/>
      <c r="J115" s="233"/>
      <c r="AZ115" s="124" t="str">
        <f>B115</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16" spans="1:52" x14ac:dyDescent="0.2">
      <c r="A116" t="s">
        <v>66</v>
      </c>
    </row>
    <row r="117" spans="1:52" x14ac:dyDescent="0.2">
      <c r="A117" t="s">
        <v>66</v>
      </c>
      <c r="B117" s="233" t="s">
        <v>103</v>
      </c>
      <c r="C117" s="233"/>
      <c r="D117" s="233"/>
      <c r="E117" s="233"/>
      <c r="F117" s="233"/>
      <c r="G117" s="233"/>
      <c r="H117" s="233"/>
      <c r="I117" s="233"/>
      <c r="J117" s="233"/>
      <c r="AZ117" s="124" t="str">
        <f>B117</f>
        <v>Vnitrostaveništní přesun stavebního materiálu</v>
      </c>
    </row>
    <row r="118" spans="1:52" x14ac:dyDescent="0.2">
      <c r="A118" t="s">
        <v>66</v>
      </c>
    </row>
    <row r="119" spans="1:52" ht="51" x14ac:dyDescent="0.2">
      <c r="A119" t="s">
        <v>66</v>
      </c>
      <c r="B119" s="233" t="s">
        <v>104</v>
      </c>
      <c r="C119" s="233"/>
      <c r="D119" s="233"/>
      <c r="E119" s="233"/>
      <c r="F119" s="233"/>
      <c r="G119" s="233"/>
      <c r="H119" s="233"/>
      <c r="I119" s="233"/>
      <c r="J119" s="233"/>
      <c r="AZ119" s="124" t="str">
        <f>B119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20" spans="1:52" x14ac:dyDescent="0.2">
      <c r="A120" t="s">
        <v>66</v>
      </c>
    </row>
    <row r="121" spans="1:52" ht="51" x14ac:dyDescent="0.2">
      <c r="A121" t="s">
        <v>66</v>
      </c>
      <c r="B121" s="233" t="s">
        <v>105</v>
      </c>
      <c r="C121" s="233"/>
      <c r="D121" s="233"/>
      <c r="E121" s="233"/>
      <c r="F121" s="233"/>
      <c r="G121" s="233"/>
      <c r="H121" s="233"/>
      <c r="I121" s="233"/>
      <c r="J121" s="233"/>
      <c r="AZ121" s="124" t="str">
        <f>B121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22" spans="1:52" x14ac:dyDescent="0.2">
      <c r="A122" t="s">
        <v>66</v>
      </c>
    </row>
    <row r="123" spans="1:52" x14ac:dyDescent="0.2">
      <c r="A123" t="s">
        <v>66</v>
      </c>
      <c r="B123" s="233" t="s">
        <v>106</v>
      </c>
      <c r="C123" s="233"/>
      <c r="D123" s="233"/>
      <c r="E123" s="233"/>
      <c r="F123" s="233"/>
      <c r="G123" s="233"/>
      <c r="H123" s="233"/>
      <c r="I123" s="233"/>
      <c r="J123" s="233"/>
      <c r="AZ123" s="124" t="str">
        <f>B123</f>
        <v>Příplatky za ztížené podmínky prací</v>
      </c>
    </row>
    <row r="124" spans="1:52" x14ac:dyDescent="0.2">
      <c r="A124" t="s">
        <v>66</v>
      </c>
    </row>
    <row r="125" spans="1:52" ht="25.5" x14ac:dyDescent="0.2">
      <c r="A125" t="s">
        <v>66</v>
      </c>
      <c r="B125" s="233" t="s">
        <v>107</v>
      </c>
      <c r="C125" s="233"/>
      <c r="D125" s="233"/>
      <c r="E125" s="233"/>
      <c r="F125" s="233"/>
      <c r="G125" s="233"/>
      <c r="H125" s="233"/>
      <c r="I125" s="233"/>
      <c r="J125" s="233"/>
      <c r="AZ125" s="124" t="str">
        <f>B125</f>
        <v>Pokud soupis položku příplatku za ztížené podmínky obsahuje, je dodavatel povinen ji ocenit bez ohledu na to, že tento příplatek dodavatel standardně neuplatňuje.</v>
      </c>
    </row>
    <row r="126" spans="1:52" x14ac:dyDescent="0.2">
      <c r="A126" t="s">
        <v>66</v>
      </c>
    </row>
    <row r="127" spans="1:52" x14ac:dyDescent="0.2">
      <c r="A127" t="s">
        <v>66</v>
      </c>
      <c r="B127" s="233" t="s">
        <v>108</v>
      </c>
      <c r="C127" s="233"/>
      <c r="D127" s="233"/>
      <c r="E127" s="233"/>
      <c r="F127" s="233"/>
      <c r="G127" s="233"/>
      <c r="H127" s="233"/>
      <c r="I127" s="233"/>
      <c r="J127" s="233"/>
      <c r="AZ127" s="124" t="str">
        <f>B127</f>
        <v>Vedlejší a ostatní náklady</v>
      </c>
    </row>
    <row r="128" spans="1:52" x14ac:dyDescent="0.2">
      <c r="A128" t="s">
        <v>66</v>
      </c>
    </row>
    <row r="129" spans="1:52" ht="76.5" x14ac:dyDescent="0.2">
      <c r="A129" t="s">
        <v>66</v>
      </c>
      <c r="B129" s="233" t="s">
        <v>109</v>
      </c>
      <c r="C129" s="233"/>
      <c r="D129" s="233"/>
      <c r="E129" s="233"/>
      <c r="F129" s="233"/>
      <c r="G129" s="233"/>
      <c r="H129" s="233"/>
      <c r="I129" s="233"/>
      <c r="J129" s="233"/>
      <c r="AZ129" s="124" t="str">
        <f>B129</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30" spans="1:52" x14ac:dyDescent="0.2">
      <c r="A130" t="s">
        <v>66</v>
      </c>
    </row>
    <row r="131" spans="1:52" x14ac:dyDescent="0.2">
      <c r="A131" t="s">
        <v>66</v>
      </c>
      <c r="B131" s="233" t="s">
        <v>110</v>
      </c>
      <c r="C131" s="233"/>
      <c r="D131" s="233"/>
      <c r="E131" s="233"/>
      <c r="F131" s="233"/>
      <c r="G131" s="233"/>
      <c r="H131" s="233"/>
      <c r="I131" s="233"/>
      <c r="J131" s="233"/>
      <c r="AZ131" s="124" t="str">
        <f>B131</f>
        <v>2. SPECIFICKÉ PODMÍNKY PRO ZPRACOVÁNÍ NABÍDKOVÉ CENY</v>
      </c>
    </row>
    <row r="132" spans="1:52" x14ac:dyDescent="0.2">
      <c r="A132" t="s">
        <v>66</v>
      </c>
    </row>
    <row r="133" spans="1:52" x14ac:dyDescent="0.2">
      <c r="A133" t="s">
        <v>66</v>
      </c>
      <c r="B133" s="233" t="s">
        <v>106</v>
      </c>
      <c r="C133" s="233"/>
      <c r="D133" s="233"/>
      <c r="E133" s="233"/>
      <c r="F133" s="233"/>
      <c r="G133" s="233"/>
      <c r="H133" s="233"/>
      <c r="I133" s="233"/>
      <c r="J133" s="233"/>
      <c r="AZ133" s="124" t="str">
        <f>B133</f>
        <v>Příplatky za ztížené podmínky prací</v>
      </c>
    </row>
    <row r="134" spans="1:52" x14ac:dyDescent="0.2">
      <c r="A134" t="s">
        <v>66</v>
      </c>
    </row>
    <row r="135" spans="1:52" ht="89.25" x14ac:dyDescent="0.2">
      <c r="A135" t="s">
        <v>66</v>
      </c>
      <c r="B135" s="233" t="s">
        <v>111</v>
      </c>
      <c r="C135" s="233"/>
      <c r="D135" s="233"/>
      <c r="E135" s="233"/>
      <c r="F135" s="233"/>
      <c r="G135" s="233"/>
      <c r="H135" s="233"/>
      <c r="I135" s="233"/>
      <c r="J135" s="233"/>
      <c r="AZ135" s="124" t="str">
        <f>B135</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36" spans="1:52" x14ac:dyDescent="0.2">
      <c r="A136" t="s">
        <v>66</v>
      </c>
    </row>
    <row r="137" spans="1:52" x14ac:dyDescent="0.2">
      <c r="A137" t="s">
        <v>66</v>
      </c>
      <c r="B137" s="233" t="s">
        <v>112</v>
      </c>
      <c r="C137" s="233"/>
      <c r="D137" s="233"/>
      <c r="E137" s="233"/>
      <c r="F137" s="233"/>
      <c r="G137" s="233"/>
      <c r="H137" s="233"/>
      <c r="I137" s="233"/>
      <c r="J137" s="233"/>
      <c r="AZ137" s="124" t="str">
        <f>B137</f>
        <v>Obchodní názvy obsažené v soupisech stavebních prací a dodávek a služeb</v>
      </c>
    </row>
    <row r="138" spans="1:52" x14ac:dyDescent="0.2">
      <c r="A138" t="s">
        <v>66</v>
      </c>
    </row>
    <row r="139" spans="1:52" ht="76.5" x14ac:dyDescent="0.2">
      <c r="A139" t="s">
        <v>66</v>
      </c>
      <c r="B139" s="233" t="s">
        <v>113</v>
      </c>
      <c r="C139" s="233"/>
      <c r="D139" s="233"/>
      <c r="E139" s="233"/>
      <c r="F139" s="233"/>
      <c r="G139" s="233"/>
      <c r="H139" s="233"/>
      <c r="I139" s="233"/>
      <c r="J139" s="233"/>
      <c r="AZ139" s="124" t="str">
        <f>B139</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40" spans="1:52" x14ac:dyDescent="0.2">
      <c r="A140" t="s">
        <v>66</v>
      </c>
    </row>
    <row r="141" spans="1:52" x14ac:dyDescent="0.2">
      <c r="A141" t="s">
        <v>66</v>
      </c>
      <c r="B141" s="233" t="s">
        <v>114</v>
      </c>
      <c r="C141" s="233"/>
      <c r="D141" s="233"/>
      <c r="E141" s="233"/>
      <c r="F141" s="233"/>
      <c r="G141" s="233"/>
      <c r="H141" s="233"/>
      <c r="I141" s="233"/>
      <c r="J141" s="233"/>
      <c r="AZ141" s="124" t="str">
        <f>B141</f>
        <v>3. ELEKTRONICKÁ PODOBA SOUPISU</v>
      </c>
    </row>
    <row r="142" spans="1:52" x14ac:dyDescent="0.2">
      <c r="A142" t="s">
        <v>66</v>
      </c>
    </row>
    <row r="143" spans="1:52" x14ac:dyDescent="0.2">
      <c r="A143" t="s">
        <v>66</v>
      </c>
      <c r="B143" s="233" t="s">
        <v>115</v>
      </c>
      <c r="C143" s="233"/>
      <c r="D143" s="233"/>
      <c r="E143" s="233"/>
      <c r="F143" s="233"/>
      <c r="G143" s="233"/>
      <c r="H143" s="233"/>
      <c r="I143" s="233"/>
      <c r="J143" s="233"/>
      <c r="AZ143" s="124" t="str">
        <f>B143</f>
        <v>Elektronická podoba soupisu</v>
      </c>
    </row>
    <row r="144" spans="1:52" x14ac:dyDescent="0.2">
      <c r="A144" t="s">
        <v>66</v>
      </c>
    </row>
    <row r="145" spans="1:52" ht="25.5" x14ac:dyDescent="0.2">
      <c r="A145" t="s">
        <v>66</v>
      </c>
      <c r="B145" s="233" t="s">
        <v>116</v>
      </c>
      <c r="C145" s="233"/>
      <c r="D145" s="233"/>
      <c r="E145" s="233"/>
      <c r="F145" s="233"/>
      <c r="G145" s="233"/>
      <c r="H145" s="233"/>
      <c r="I145" s="233"/>
      <c r="J145" s="233"/>
      <c r="AZ145" s="124" t="str">
        <f>B145</f>
        <v>V souladu se zákonem jsou předložené soupisy zpracovány i v elektronické podobě.  Elektronickou podobou soupisu stavebních prací, dodávek a služeb je formát MS EXCEL.</v>
      </c>
    </row>
    <row r="146" spans="1:52" x14ac:dyDescent="0.2">
      <c r="A146" t="s">
        <v>66</v>
      </c>
      <c r="B146" s="233" t="s">
        <v>117</v>
      </c>
      <c r="C146" s="233"/>
      <c r="D146" s="233"/>
      <c r="E146" s="233"/>
      <c r="F146" s="233"/>
      <c r="G146" s="233"/>
      <c r="H146" s="233"/>
      <c r="I146" s="233"/>
      <c r="J146" s="233"/>
      <c r="AZ146" s="124" t="str">
        <f>B146</f>
        <v>Popis formátu soupisu odpovídá svou strukturou vzorovému soupisu volně dostupnému na internetové adrese:</v>
      </c>
    </row>
    <row r="147" spans="1:52" x14ac:dyDescent="0.2">
      <c r="A147" t="s">
        <v>66</v>
      </c>
    </row>
    <row r="148" spans="1:52" x14ac:dyDescent="0.2">
      <c r="A148" t="s">
        <v>66</v>
      </c>
      <c r="B148" s="233" t="s">
        <v>118</v>
      </c>
      <c r="C148" s="233"/>
      <c r="D148" s="233"/>
      <c r="E148" s="233"/>
      <c r="F148" s="233"/>
      <c r="G148" s="233"/>
      <c r="H148" s="233"/>
      <c r="I148" s="233"/>
      <c r="J148" s="233"/>
      <c r="AZ148" s="124" t="str">
        <f>B148</f>
        <v>www.stavebnionline.cz/soupis</v>
      </c>
    </row>
    <row r="149" spans="1:52" x14ac:dyDescent="0.2">
      <c r="A149" t="s">
        <v>66</v>
      </c>
    </row>
    <row r="150" spans="1:52" x14ac:dyDescent="0.2">
      <c r="A150" t="s">
        <v>66</v>
      </c>
      <c r="B150" s="233" t="s">
        <v>119</v>
      </c>
      <c r="C150" s="233"/>
      <c r="D150" s="233"/>
      <c r="E150" s="233"/>
      <c r="F150" s="233"/>
      <c r="G150" s="233"/>
      <c r="H150" s="233"/>
      <c r="I150" s="233"/>
      <c r="J150" s="233"/>
      <c r="AZ150" s="124" t="str">
        <f>B150</f>
        <v>Zpracování elektronické podoby soupisu</v>
      </c>
    </row>
    <row r="151" spans="1:52" x14ac:dyDescent="0.2">
      <c r="A151" t="s">
        <v>66</v>
      </c>
    </row>
    <row r="152" spans="1:52" ht="51" x14ac:dyDescent="0.2">
      <c r="A152" t="s">
        <v>66</v>
      </c>
      <c r="B152" s="233" t="s">
        <v>120</v>
      </c>
      <c r="C152" s="233"/>
      <c r="D152" s="233"/>
      <c r="E152" s="233"/>
      <c r="F152" s="233"/>
      <c r="G152" s="233"/>
      <c r="H152" s="233"/>
      <c r="I152" s="233"/>
      <c r="J152" s="233"/>
      <c r="AZ152" s="124" t="str">
        <f>B152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53" spans="1:52" x14ac:dyDescent="0.2">
      <c r="A153" t="s">
        <v>66</v>
      </c>
    </row>
    <row r="154" spans="1:52" x14ac:dyDescent="0.2">
      <c r="A154" t="s">
        <v>66</v>
      </c>
      <c r="B154" s="233" t="s">
        <v>121</v>
      </c>
      <c r="C154" s="233"/>
      <c r="D154" s="233"/>
      <c r="E154" s="233"/>
      <c r="F154" s="233"/>
      <c r="G154" s="233"/>
      <c r="H154" s="233"/>
      <c r="I154" s="233"/>
      <c r="J154" s="233"/>
      <c r="AZ154" s="124" t="str">
        <f>B154</f>
        <v>Jiný formát soupisu</v>
      </c>
    </row>
    <row r="155" spans="1:52" x14ac:dyDescent="0.2">
      <c r="A155" t="s">
        <v>66</v>
      </c>
    </row>
    <row r="156" spans="1:52" ht="38.25" x14ac:dyDescent="0.2">
      <c r="A156" t="s">
        <v>66</v>
      </c>
      <c r="B156" s="233" t="s">
        <v>122</v>
      </c>
      <c r="C156" s="233"/>
      <c r="D156" s="233"/>
      <c r="E156" s="233"/>
      <c r="F156" s="233"/>
      <c r="G156" s="233"/>
      <c r="H156" s="233"/>
      <c r="I156" s="233"/>
      <c r="J156" s="233"/>
      <c r="AZ156" s="124" t="str">
        <f>B156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57" spans="1:52" x14ac:dyDescent="0.2">
      <c r="A157" t="s">
        <v>66</v>
      </c>
    </row>
    <row r="158" spans="1:52" x14ac:dyDescent="0.2">
      <c r="A158" t="s">
        <v>66</v>
      </c>
      <c r="B158" s="233" t="s">
        <v>123</v>
      </c>
      <c r="C158" s="233"/>
      <c r="D158" s="233"/>
      <c r="E158" s="233"/>
      <c r="F158" s="233"/>
      <c r="G158" s="233"/>
      <c r="H158" s="233"/>
      <c r="I158" s="233"/>
      <c r="J158" s="233"/>
      <c r="AZ158" s="124" t="str">
        <f>B158</f>
        <v>Závěrečné ustanovení</v>
      </c>
    </row>
    <row r="159" spans="1:52" x14ac:dyDescent="0.2">
      <c r="A159" t="s">
        <v>66</v>
      </c>
    </row>
    <row r="160" spans="1:52" x14ac:dyDescent="0.2">
      <c r="A160" t="s">
        <v>66</v>
      </c>
      <c r="B160" s="233" t="s">
        <v>124</v>
      </c>
      <c r="C160" s="233"/>
      <c r="D160" s="233"/>
      <c r="E160" s="233"/>
      <c r="F160" s="233"/>
      <c r="G160" s="233"/>
      <c r="H160" s="233"/>
      <c r="I160" s="233"/>
      <c r="J160" s="233"/>
      <c r="AZ160" s="124" t="str">
        <f>B160</f>
        <v>Ostatní podmínky vztahující se ke zpracování nabídkové ceny jsou uvedeny v zadávací dokumentaci.</v>
      </c>
    </row>
    <row r="163" spans="1:10" ht="15.75" x14ac:dyDescent="0.25">
      <c r="B163" s="125" t="s">
        <v>125</v>
      </c>
    </row>
    <row r="165" spans="1:10" ht="25.5" customHeight="1" x14ac:dyDescent="0.2">
      <c r="A165" s="126"/>
      <c r="B165" s="129" t="s">
        <v>17</v>
      </c>
      <c r="C165" s="129" t="s">
        <v>5</v>
      </c>
      <c r="D165" s="130"/>
      <c r="E165" s="130"/>
      <c r="F165" s="131" t="s">
        <v>126</v>
      </c>
      <c r="G165" s="131"/>
      <c r="H165" s="131"/>
      <c r="I165" s="131" t="s">
        <v>29</v>
      </c>
      <c r="J165" s="131" t="s">
        <v>0</v>
      </c>
    </row>
    <row r="166" spans="1:10" ht="25.5" customHeight="1" x14ac:dyDescent="0.2">
      <c r="A166" s="127"/>
      <c r="B166" s="132" t="s">
        <v>127</v>
      </c>
      <c r="C166" s="237" t="s">
        <v>128</v>
      </c>
      <c r="D166" s="238"/>
      <c r="E166" s="238"/>
      <c r="F166" s="137" t="s">
        <v>24</v>
      </c>
      <c r="G166" s="138"/>
      <c r="H166" s="138"/>
      <c r="I166" s="138">
        <f>'01 01 Pol'!G8</f>
        <v>0</v>
      </c>
      <c r="J166" s="135" t="str">
        <f>IF(I177=0,"",I166/I177*100)</f>
        <v/>
      </c>
    </row>
    <row r="167" spans="1:10" ht="25.5" customHeight="1" x14ac:dyDescent="0.2">
      <c r="A167" s="127"/>
      <c r="B167" s="132" t="s">
        <v>129</v>
      </c>
      <c r="C167" s="237" t="s">
        <v>130</v>
      </c>
      <c r="D167" s="238"/>
      <c r="E167" s="238"/>
      <c r="F167" s="137" t="s">
        <v>24</v>
      </c>
      <c r="G167" s="138"/>
      <c r="H167" s="138"/>
      <c r="I167" s="138">
        <f>'01 01 Pol'!G70</f>
        <v>0</v>
      </c>
      <c r="J167" s="135" t="str">
        <f>IF(I177=0,"",I167/I177*100)</f>
        <v/>
      </c>
    </row>
    <row r="168" spans="1:10" ht="25.5" customHeight="1" x14ac:dyDescent="0.2">
      <c r="A168" s="127"/>
      <c r="B168" s="132" t="s">
        <v>131</v>
      </c>
      <c r="C168" s="237" t="s">
        <v>132</v>
      </c>
      <c r="D168" s="238"/>
      <c r="E168" s="238"/>
      <c r="F168" s="137" t="s">
        <v>24</v>
      </c>
      <c r="G168" s="138"/>
      <c r="H168" s="138"/>
      <c r="I168" s="138">
        <f>'01 01 Pol'!G77</f>
        <v>0</v>
      </c>
      <c r="J168" s="135" t="str">
        <f>IF(I177=0,"",I168/I177*100)</f>
        <v/>
      </c>
    </row>
    <row r="169" spans="1:10" ht="25.5" customHeight="1" x14ac:dyDescent="0.2">
      <c r="A169" s="127"/>
      <c r="B169" s="132" t="s">
        <v>133</v>
      </c>
      <c r="C169" s="237" t="s">
        <v>134</v>
      </c>
      <c r="D169" s="238"/>
      <c r="E169" s="238"/>
      <c r="F169" s="137" t="s">
        <v>24</v>
      </c>
      <c r="G169" s="138"/>
      <c r="H169" s="138"/>
      <c r="I169" s="138">
        <f>'01 01 Pol'!G81</f>
        <v>0</v>
      </c>
      <c r="J169" s="135" t="str">
        <f>IF(I177=0,"",I169/I177*100)</f>
        <v/>
      </c>
    </row>
    <row r="170" spans="1:10" ht="25.5" customHeight="1" x14ac:dyDescent="0.2">
      <c r="A170" s="127"/>
      <c r="B170" s="132" t="s">
        <v>135</v>
      </c>
      <c r="C170" s="237" t="s">
        <v>136</v>
      </c>
      <c r="D170" s="238"/>
      <c r="E170" s="238"/>
      <c r="F170" s="137" t="s">
        <v>24</v>
      </c>
      <c r="G170" s="138"/>
      <c r="H170" s="138"/>
      <c r="I170" s="138">
        <f>'01 01 Pol'!G97</f>
        <v>0</v>
      </c>
      <c r="J170" s="135" t="str">
        <f>IF(I177=0,"",I170/I177*100)</f>
        <v/>
      </c>
    </row>
    <row r="171" spans="1:10" ht="25.5" customHeight="1" x14ac:dyDescent="0.2">
      <c r="A171" s="127"/>
      <c r="B171" s="132" t="s">
        <v>137</v>
      </c>
      <c r="C171" s="237" t="s">
        <v>138</v>
      </c>
      <c r="D171" s="238"/>
      <c r="E171" s="238"/>
      <c r="F171" s="137" t="s">
        <v>24</v>
      </c>
      <c r="G171" s="138"/>
      <c r="H171" s="138"/>
      <c r="I171" s="138">
        <f>'01 01 Pol'!G101</f>
        <v>0</v>
      </c>
      <c r="J171" s="135" t="str">
        <f>IF(I177=0,"",I171/I177*100)</f>
        <v/>
      </c>
    </row>
    <row r="172" spans="1:10" ht="25.5" customHeight="1" x14ac:dyDescent="0.2">
      <c r="A172" s="127"/>
      <c r="B172" s="132" t="s">
        <v>139</v>
      </c>
      <c r="C172" s="237" t="s">
        <v>140</v>
      </c>
      <c r="D172" s="238"/>
      <c r="E172" s="238"/>
      <c r="F172" s="137" t="s">
        <v>24</v>
      </c>
      <c r="G172" s="138"/>
      <c r="H172" s="138"/>
      <c r="I172" s="138">
        <f>'01 01 Pol'!G132</f>
        <v>0</v>
      </c>
      <c r="J172" s="135" t="str">
        <f>IF(I177=0,"",I172/I177*100)</f>
        <v/>
      </c>
    </row>
    <row r="173" spans="1:10" ht="25.5" customHeight="1" x14ac:dyDescent="0.2">
      <c r="A173" s="127"/>
      <c r="B173" s="132" t="s">
        <v>141</v>
      </c>
      <c r="C173" s="237" t="s">
        <v>142</v>
      </c>
      <c r="D173" s="238"/>
      <c r="E173" s="238"/>
      <c r="F173" s="137" t="s">
        <v>24</v>
      </c>
      <c r="G173" s="138"/>
      <c r="H173" s="138"/>
      <c r="I173" s="138">
        <f>'01 01 Pol'!G139</f>
        <v>0</v>
      </c>
      <c r="J173" s="135" t="str">
        <f>IF(I177=0,"",I173/I177*100)</f>
        <v/>
      </c>
    </row>
    <row r="174" spans="1:10" ht="25.5" customHeight="1" x14ac:dyDescent="0.2">
      <c r="A174" s="127"/>
      <c r="B174" s="132" t="s">
        <v>143</v>
      </c>
      <c r="C174" s="237" t="s">
        <v>144</v>
      </c>
      <c r="D174" s="238"/>
      <c r="E174" s="238"/>
      <c r="F174" s="137" t="s">
        <v>26</v>
      </c>
      <c r="G174" s="138"/>
      <c r="H174" s="138"/>
      <c r="I174" s="138">
        <f>'01 01 Pol'!G145</f>
        <v>0</v>
      </c>
      <c r="J174" s="135" t="str">
        <f>IF(I177=0,"",I174/I177*100)</f>
        <v/>
      </c>
    </row>
    <row r="175" spans="1:10" ht="25.5" customHeight="1" x14ac:dyDescent="0.2">
      <c r="A175" s="127"/>
      <c r="B175" s="132" t="s">
        <v>145</v>
      </c>
      <c r="C175" s="237" t="s">
        <v>27</v>
      </c>
      <c r="D175" s="238"/>
      <c r="E175" s="238"/>
      <c r="F175" s="137" t="s">
        <v>145</v>
      </c>
      <c r="G175" s="138"/>
      <c r="H175" s="138"/>
      <c r="I175" s="138">
        <f>'VON 001 Naklady'!G8</f>
        <v>0</v>
      </c>
      <c r="J175" s="135" t="str">
        <f>IF(I177=0,"",I175/I177*100)</f>
        <v/>
      </c>
    </row>
    <row r="176" spans="1:10" ht="25.5" customHeight="1" x14ac:dyDescent="0.2">
      <c r="A176" s="127"/>
      <c r="B176" s="132" t="s">
        <v>146</v>
      </c>
      <c r="C176" s="237" t="s">
        <v>28</v>
      </c>
      <c r="D176" s="238"/>
      <c r="E176" s="238"/>
      <c r="F176" s="137" t="s">
        <v>146</v>
      </c>
      <c r="G176" s="138"/>
      <c r="H176" s="138"/>
      <c r="I176" s="138">
        <f>'VON 001 Naklady'!G11</f>
        <v>0</v>
      </c>
      <c r="J176" s="135" t="str">
        <f>IF(I177=0,"",I176/I177*100)</f>
        <v/>
      </c>
    </row>
    <row r="177" spans="1:10" ht="25.5" customHeight="1" x14ac:dyDescent="0.2">
      <c r="A177" s="128"/>
      <c r="B177" s="133" t="s">
        <v>1</v>
      </c>
      <c r="C177" s="133"/>
      <c r="D177" s="134"/>
      <c r="E177" s="134"/>
      <c r="F177" s="139"/>
      <c r="G177" s="140"/>
      <c r="H177" s="140"/>
      <c r="I177" s="140">
        <f>SUM(I166:I176)</f>
        <v>0</v>
      </c>
      <c r="J177" s="136">
        <f>SUM(J166:J176)</f>
        <v>0</v>
      </c>
    </row>
    <row r="178" spans="1:10" x14ac:dyDescent="0.2">
      <c r="F178" s="91"/>
      <c r="G178" s="90"/>
      <c r="H178" s="91"/>
      <c r="I178" s="90"/>
      <c r="J178" s="92"/>
    </row>
    <row r="179" spans="1:10" x14ac:dyDescent="0.2">
      <c r="F179" s="91"/>
      <c r="G179" s="90"/>
      <c r="H179" s="91"/>
      <c r="I179" s="90"/>
      <c r="J179" s="92"/>
    </row>
    <row r="180" spans="1:10" x14ac:dyDescent="0.2">
      <c r="F180" s="91"/>
      <c r="G180" s="90"/>
      <c r="H180" s="91"/>
      <c r="I180" s="90"/>
      <c r="J180" s="92"/>
    </row>
  </sheetData>
  <sheetProtection algorithmName="SHA-512" hashValue="oiWmBsKpBlfeSCgzGfdMvof541ugyrBCVkXtmXJzhxID5RXGppUYovQjUEzv9TW5bwkGKUaH4TxetgB1ESx/rA==" saltValue="TlRGBi4g3kqz81SEpNwt4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C176:E176"/>
    <mergeCell ref="C171:E171"/>
    <mergeCell ref="C172:E172"/>
    <mergeCell ref="C173:E173"/>
    <mergeCell ref="C174:E174"/>
    <mergeCell ref="C175:E175"/>
    <mergeCell ref="C166:E166"/>
    <mergeCell ref="C167:E167"/>
    <mergeCell ref="C168:E168"/>
    <mergeCell ref="C169:E169"/>
    <mergeCell ref="C170:E170"/>
    <mergeCell ref="B152:J152"/>
    <mergeCell ref="B154:J154"/>
    <mergeCell ref="B156:J156"/>
    <mergeCell ref="B158:J158"/>
    <mergeCell ref="B160:J160"/>
    <mergeCell ref="B143:J143"/>
    <mergeCell ref="B145:J145"/>
    <mergeCell ref="B146:J146"/>
    <mergeCell ref="B148:J148"/>
    <mergeCell ref="B150:J150"/>
    <mergeCell ref="B133:J133"/>
    <mergeCell ref="B135:J135"/>
    <mergeCell ref="B137:J137"/>
    <mergeCell ref="B139:J139"/>
    <mergeCell ref="B141:J141"/>
    <mergeCell ref="B123:J123"/>
    <mergeCell ref="B125:J125"/>
    <mergeCell ref="B127:J127"/>
    <mergeCell ref="B129:J129"/>
    <mergeCell ref="B131:J131"/>
    <mergeCell ref="B113:J113"/>
    <mergeCell ref="B115:J115"/>
    <mergeCell ref="B117:J117"/>
    <mergeCell ref="B119:J119"/>
    <mergeCell ref="B121:J121"/>
    <mergeCell ref="B103:J103"/>
    <mergeCell ref="B105:J105"/>
    <mergeCell ref="B107:J107"/>
    <mergeCell ref="B109:J109"/>
    <mergeCell ref="B111:J111"/>
    <mergeCell ref="B93:J93"/>
    <mergeCell ref="B95:J95"/>
    <mergeCell ref="B97:J97"/>
    <mergeCell ref="B99:J99"/>
    <mergeCell ref="B101:J101"/>
    <mergeCell ref="B83:J83"/>
    <mergeCell ref="B85:J85"/>
    <mergeCell ref="B87:J87"/>
    <mergeCell ref="B89:J89"/>
    <mergeCell ref="B91:J91"/>
    <mergeCell ref="B74:J74"/>
    <mergeCell ref="B76:J76"/>
    <mergeCell ref="B78:J78"/>
    <mergeCell ref="B80:J80"/>
    <mergeCell ref="B81:J81"/>
    <mergeCell ref="B64:J64"/>
    <mergeCell ref="B66:J66"/>
    <mergeCell ref="B68:J68"/>
    <mergeCell ref="B70:J70"/>
    <mergeCell ref="B72:J72"/>
    <mergeCell ref="B54:J54"/>
    <mergeCell ref="B56:J56"/>
    <mergeCell ref="B58:J58"/>
    <mergeCell ref="B60:J60"/>
    <mergeCell ref="B62:J62"/>
    <mergeCell ref="B44:E44"/>
    <mergeCell ref="B46:J46"/>
    <mergeCell ref="B48:J48"/>
    <mergeCell ref="B50:J50"/>
    <mergeCell ref="B52:J52"/>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60"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9" t="s">
        <v>6</v>
      </c>
      <c r="B1" s="239"/>
      <c r="C1" s="240"/>
      <c r="D1" s="239"/>
      <c r="E1" s="239"/>
      <c r="F1" s="239"/>
      <c r="G1" s="239"/>
    </row>
    <row r="2" spans="1:7" ht="24.95" customHeight="1" x14ac:dyDescent="0.2">
      <c r="A2" s="72" t="s">
        <v>7</v>
      </c>
      <c r="B2" s="71"/>
      <c r="C2" s="241"/>
      <c r="D2" s="241"/>
      <c r="E2" s="241"/>
      <c r="F2" s="241"/>
      <c r="G2" s="242"/>
    </row>
    <row r="3" spans="1:7" ht="24.95" customHeight="1" x14ac:dyDescent="0.2">
      <c r="A3" s="72" t="s">
        <v>8</v>
      </c>
      <c r="B3" s="71"/>
      <c r="C3" s="241"/>
      <c r="D3" s="241"/>
      <c r="E3" s="241"/>
      <c r="F3" s="241"/>
      <c r="G3" s="242"/>
    </row>
    <row r="4" spans="1:7" ht="24.95" customHeight="1" x14ac:dyDescent="0.2">
      <c r="A4" s="72" t="s">
        <v>9</v>
      </c>
      <c r="B4" s="71"/>
      <c r="C4" s="241"/>
      <c r="D4" s="241"/>
      <c r="E4" s="241"/>
      <c r="F4" s="241"/>
      <c r="G4" s="242"/>
    </row>
    <row r="5" spans="1:7" x14ac:dyDescent="0.2">
      <c r="B5" s="6"/>
      <c r="C5" s="7"/>
      <c r="D5" s="8"/>
    </row>
  </sheetData>
  <sheetProtection algorithmName="SHA-512" hashValue="dMXzKqQnVqcLgeG2EeFg1+i5UOtXXNFfRa5SL8wzcpjeRlTKvEwyKMp/ki/+58Nif0LLnNkmdZyK34p0aQmddQ==" saltValue="2HdEp/Nk070Y3B9uGbA2N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2" t="s">
        <v>38</v>
      </c>
    </row>
    <row r="2" spans="1:7" ht="57.75" customHeight="1" x14ac:dyDescent="0.2">
      <c r="A2" s="243" t="s">
        <v>39</v>
      </c>
      <c r="B2" s="243"/>
      <c r="C2" s="243"/>
      <c r="D2" s="243"/>
      <c r="E2" s="243"/>
      <c r="F2" s="243"/>
      <c r="G2" s="243"/>
    </row>
  </sheetData>
  <sheetProtection algorithmName="SHA-512" hashValue="JbLVt58ahGKFs0CPNttZRkc6bYOGoc5a7Q5fVfddK0AXjRwI0yqzj8hBGMkFUDHkRVx33Am/SjYx67jUdKjsoA==" saltValue="GrdTl2SZ8EJ/hZCDRaVAnQ==" spinCount="100000" sheet="1"/>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9"/>
  <sheetViews>
    <sheetView workbookViewId="0">
      <pane ySplit="7" topLeftCell="A8" activePane="bottomLeft" state="frozen"/>
      <selection pane="bottomLeft" activeCell="C12" sqref="C12"/>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44" t="s">
        <v>147</v>
      </c>
      <c r="B1" s="244"/>
      <c r="C1" s="244"/>
      <c r="D1" s="244"/>
      <c r="E1" s="244"/>
      <c r="F1" s="244"/>
      <c r="G1" s="244"/>
      <c r="AG1" t="s">
        <v>148</v>
      </c>
    </row>
    <row r="2" spans="1:60" ht="24.95" customHeight="1" x14ac:dyDescent="0.2">
      <c r="A2" s="143" t="s">
        <v>7</v>
      </c>
      <c r="B2" s="71" t="s">
        <v>43</v>
      </c>
      <c r="C2" s="245" t="s">
        <v>44</v>
      </c>
      <c r="D2" s="246"/>
      <c r="E2" s="246"/>
      <c r="F2" s="246"/>
      <c r="G2" s="247"/>
      <c r="AG2" t="s">
        <v>149</v>
      </c>
    </row>
    <row r="3" spans="1:60" ht="24.95" customHeight="1" x14ac:dyDescent="0.2">
      <c r="A3" s="143" t="s">
        <v>8</v>
      </c>
      <c r="B3" s="71" t="s">
        <v>61</v>
      </c>
      <c r="C3" s="245" t="s">
        <v>62</v>
      </c>
      <c r="D3" s="246"/>
      <c r="E3" s="246"/>
      <c r="F3" s="246"/>
      <c r="G3" s="247"/>
      <c r="AC3" s="89" t="s">
        <v>150</v>
      </c>
      <c r="AG3" t="s">
        <v>151</v>
      </c>
    </row>
    <row r="4" spans="1:60" ht="24.95" customHeight="1" x14ac:dyDescent="0.2">
      <c r="A4" s="144" t="s">
        <v>9</v>
      </c>
      <c r="B4" s="145" t="s">
        <v>63</v>
      </c>
      <c r="C4" s="248" t="s">
        <v>62</v>
      </c>
      <c r="D4" s="249"/>
      <c r="E4" s="249"/>
      <c r="F4" s="249"/>
      <c r="G4" s="250"/>
      <c r="AG4" t="s">
        <v>152</v>
      </c>
    </row>
    <row r="5" spans="1:60" x14ac:dyDescent="0.2">
      <c r="D5" s="142"/>
    </row>
    <row r="6" spans="1:60" ht="38.25" x14ac:dyDescent="0.2">
      <c r="A6" s="147" t="s">
        <v>153</v>
      </c>
      <c r="B6" s="149" t="s">
        <v>154</v>
      </c>
      <c r="C6" s="149" t="s">
        <v>155</v>
      </c>
      <c r="D6" s="148" t="s">
        <v>156</v>
      </c>
      <c r="E6" s="147" t="s">
        <v>157</v>
      </c>
      <c r="F6" s="146" t="s">
        <v>158</v>
      </c>
      <c r="G6" s="147" t="s">
        <v>29</v>
      </c>
      <c r="H6" s="150" t="s">
        <v>30</v>
      </c>
      <c r="I6" s="150" t="s">
        <v>159</v>
      </c>
      <c r="J6" s="150" t="s">
        <v>31</v>
      </c>
      <c r="K6" s="150" t="s">
        <v>160</v>
      </c>
      <c r="L6" s="150" t="s">
        <v>161</v>
      </c>
      <c r="M6" s="150" t="s">
        <v>162</v>
      </c>
      <c r="N6" s="150" t="s">
        <v>163</v>
      </c>
      <c r="O6" s="150" t="s">
        <v>164</v>
      </c>
      <c r="P6" s="150" t="s">
        <v>165</v>
      </c>
      <c r="Q6" s="150" t="s">
        <v>166</v>
      </c>
      <c r="R6" s="150" t="s">
        <v>167</v>
      </c>
      <c r="S6" s="150" t="s">
        <v>168</v>
      </c>
      <c r="T6" s="150" t="s">
        <v>169</v>
      </c>
      <c r="U6" s="150" t="s">
        <v>170</v>
      </c>
      <c r="V6" s="150" t="s">
        <v>171</v>
      </c>
      <c r="W6" s="150" t="s">
        <v>172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2" t="s">
        <v>173</v>
      </c>
      <c r="B8" s="163" t="s">
        <v>145</v>
      </c>
      <c r="C8" s="183" t="s">
        <v>27</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AG8" t="s">
        <v>174</v>
      </c>
    </row>
    <row r="9" spans="1:60" outlineLevel="1" x14ac:dyDescent="0.2">
      <c r="A9" s="175">
        <v>1</v>
      </c>
      <c r="B9" s="176" t="s">
        <v>175</v>
      </c>
      <c r="C9" s="184" t="s">
        <v>176</v>
      </c>
      <c r="D9" s="177" t="s">
        <v>177</v>
      </c>
      <c r="E9" s="178">
        <v>1</v>
      </c>
      <c r="F9" s="179"/>
      <c r="G9" s="180">
        <f>ROUND(E9*F9,2)</f>
        <v>0</v>
      </c>
      <c r="H9" s="179"/>
      <c r="I9" s="180">
        <f>ROUND(E9*H9,2)</f>
        <v>0</v>
      </c>
      <c r="J9" s="179"/>
      <c r="K9" s="180">
        <f>ROUND(E9*J9,2)</f>
        <v>0</v>
      </c>
      <c r="L9" s="180">
        <v>21</v>
      </c>
      <c r="M9" s="180">
        <f>G9*(1+L9/100)</f>
        <v>0</v>
      </c>
      <c r="N9" s="180">
        <v>0</v>
      </c>
      <c r="O9" s="180">
        <f>ROUND(E9*N9,2)</f>
        <v>0</v>
      </c>
      <c r="P9" s="180">
        <v>0</v>
      </c>
      <c r="Q9" s="180">
        <f>ROUND(E9*P9,2)</f>
        <v>0</v>
      </c>
      <c r="R9" s="180"/>
      <c r="S9" s="180" t="s">
        <v>178</v>
      </c>
      <c r="T9" s="181" t="s">
        <v>179</v>
      </c>
      <c r="U9" s="160">
        <v>0</v>
      </c>
      <c r="V9" s="160">
        <f>ROUND(E9*U9,2)</f>
        <v>0</v>
      </c>
      <c r="W9" s="160"/>
      <c r="X9" s="151"/>
      <c r="Y9" s="151"/>
      <c r="Z9" s="151"/>
      <c r="AA9" s="151"/>
      <c r="AB9" s="151"/>
      <c r="AC9" s="151"/>
      <c r="AD9" s="151"/>
      <c r="AE9" s="151"/>
      <c r="AF9" s="151"/>
      <c r="AG9" s="151" t="s">
        <v>180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75">
        <v>2</v>
      </c>
      <c r="B10" s="176" t="s">
        <v>181</v>
      </c>
      <c r="C10" s="184" t="s">
        <v>182</v>
      </c>
      <c r="D10" s="177" t="s">
        <v>177</v>
      </c>
      <c r="E10" s="178">
        <v>1</v>
      </c>
      <c r="F10" s="179"/>
      <c r="G10" s="180">
        <f>ROUND(E10*F10,2)</f>
        <v>0</v>
      </c>
      <c r="H10" s="179"/>
      <c r="I10" s="180">
        <f>ROUND(E10*H10,2)</f>
        <v>0</v>
      </c>
      <c r="J10" s="179"/>
      <c r="K10" s="180">
        <f>ROUND(E10*J10,2)</f>
        <v>0</v>
      </c>
      <c r="L10" s="180">
        <v>21</v>
      </c>
      <c r="M10" s="180">
        <f>G10*(1+L10/100)</f>
        <v>0</v>
      </c>
      <c r="N10" s="180">
        <v>0</v>
      </c>
      <c r="O10" s="180">
        <f>ROUND(E10*N10,2)</f>
        <v>0</v>
      </c>
      <c r="P10" s="180">
        <v>0</v>
      </c>
      <c r="Q10" s="180">
        <f>ROUND(E10*P10,2)</f>
        <v>0</v>
      </c>
      <c r="R10" s="180"/>
      <c r="S10" s="180" t="s">
        <v>178</v>
      </c>
      <c r="T10" s="181" t="s">
        <v>179</v>
      </c>
      <c r="U10" s="160">
        <v>0</v>
      </c>
      <c r="V10" s="160">
        <f>ROUND(E10*U10,2)</f>
        <v>0</v>
      </c>
      <c r="W10" s="160"/>
      <c r="X10" s="151"/>
      <c r="Y10" s="151"/>
      <c r="Z10" s="151"/>
      <c r="AA10" s="151"/>
      <c r="AB10" s="151"/>
      <c r="AC10" s="151"/>
      <c r="AD10" s="151"/>
      <c r="AE10" s="151"/>
      <c r="AF10" s="151"/>
      <c r="AG10" s="151" t="s">
        <v>183</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162" t="s">
        <v>173</v>
      </c>
      <c r="B11" s="163" t="s">
        <v>146</v>
      </c>
      <c r="C11" s="183" t="s">
        <v>28</v>
      </c>
      <c r="D11" s="164"/>
      <c r="E11" s="165"/>
      <c r="F11" s="166"/>
      <c r="G11" s="166">
        <f>SUMIF(AG12:AG13,"&lt;&gt;NOR",G12:G13)</f>
        <v>0</v>
      </c>
      <c r="H11" s="166"/>
      <c r="I11" s="166">
        <f>SUM(I12:I13)</f>
        <v>0</v>
      </c>
      <c r="J11" s="166"/>
      <c r="K11" s="166">
        <f>SUM(K12:K13)</f>
        <v>0</v>
      </c>
      <c r="L11" s="166"/>
      <c r="M11" s="166">
        <f>SUM(M12:M13)</f>
        <v>0</v>
      </c>
      <c r="N11" s="166"/>
      <c r="O11" s="166">
        <f>SUM(O12:O13)</f>
        <v>0</v>
      </c>
      <c r="P11" s="166"/>
      <c r="Q11" s="166">
        <f>SUM(Q12:Q13)</f>
        <v>0</v>
      </c>
      <c r="R11" s="166"/>
      <c r="S11" s="166"/>
      <c r="T11" s="167"/>
      <c r="U11" s="161"/>
      <c r="V11" s="161">
        <f>SUM(V12:V13)</f>
        <v>0</v>
      </c>
      <c r="W11" s="161"/>
      <c r="AG11" t="s">
        <v>174</v>
      </c>
    </row>
    <row r="12" spans="1:60" outlineLevel="1" x14ac:dyDescent="0.2">
      <c r="A12" s="175">
        <v>3</v>
      </c>
      <c r="B12" s="176" t="s">
        <v>185</v>
      </c>
      <c r="C12" s="184" t="s">
        <v>186</v>
      </c>
      <c r="D12" s="177" t="s">
        <v>177</v>
      </c>
      <c r="E12" s="178">
        <v>1</v>
      </c>
      <c r="F12" s="179"/>
      <c r="G12" s="180">
        <f>ROUND(E12*F12,2)</f>
        <v>0</v>
      </c>
      <c r="H12" s="179"/>
      <c r="I12" s="180">
        <f>ROUND(E12*H12,2)</f>
        <v>0</v>
      </c>
      <c r="J12" s="179"/>
      <c r="K12" s="180">
        <f>ROUND(E12*J12,2)</f>
        <v>0</v>
      </c>
      <c r="L12" s="180">
        <v>21</v>
      </c>
      <c r="M12" s="180">
        <f>G12*(1+L12/100)</f>
        <v>0</v>
      </c>
      <c r="N12" s="180">
        <v>0</v>
      </c>
      <c r="O12" s="180">
        <f>ROUND(E12*N12,2)</f>
        <v>0</v>
      </c>
      <c r="P12" s="180">
        <v>0</v>
      </c>
      <c r="Q12" s="180">
        <f>ROUND(E12*P12,2)</f>
        <v>0</v>
      </c>
      <c r="R12" s="180"/>
      <c r="S12" s="180" t="s">
        <v>178</v>
      </c>
      <c r="T12" s="181" t="s">
        <v>179</v>
      </c>
      <c r="U12" s="160">
        <v>0</v>
      </c>
      <c r="V12" s="160">
        <f>ROUND(E12*U12,2)</f>
        <v>0</v>
      </c>
      <c r="W12" s="160"/>
      <c r="X12" s="151"/>
      <c r="Y12" s="151"/>
      <c r="Z12" s="151"/>
      <c r="AA12" s="151"/>
      <c r="AB12" s="151"/>
      <c r="AC12" s="151"/>
      <c r="AD12" s="151"/>
      <c r="AE12" s="151"/>
      <c r="AF12" s="151"/>
      <c r="AG12" s="151" t="s">
        <v>180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68">
        <v>4</v>
      </c>
      <c r="B13" s="169" t="s">
        <v>187</v>
      </c>
      <c r="C13" s="185" t="s">
        <v>188</v>
      </c>
      <c r="D13" s="170" t="s">
        <v>177</v>
      </c>
      <c r="E13" s="171">
        <v>1</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c r="S13" s="173" t="s">
        <v>184</v>
      </c>
      <c r="T13" s="174" t="s">
        <v>179</v>
      </c>
      <c r="U13" s="160">
        <v>0</v>
      </c>
      <c r="V13" s="160">
        <f>ROUND(E13*U13,2)</f>
        <v>0</v>
      </c>
      <c r="W13" s="160"/>
      <c r="X13" s="151"/>
      <c r="Y13" s="151"/>
      <c r="Z13" s="151"/>
      <c r="AA13" s="151"/>
      <c r="AB13" s="151"/>
      <c r="AC13" s="151"/>
      <c r="AD13" s="151"/>
      <c r="AE13" s="151"/>
      <c r="AF13" s="151"/>
      <c r="AG13" s="151" t="s">
        <v>180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x14ac:dyDescent="0.2">
      <c r="A14" s="5"/>
      <c r="B14" s="6"/>
      <c r="C14" s="186"/>
      <c r="D14" s="8"/>
      <c r="E14" s="5"/>
      <c r="F14" s="5"/>
      <c r="G14" s="5"/>
      <c r="H14" s="5"/>
      <c r="I14" s="5"/>
      <c r="J14" s="5"/>
      <c r="K14" s="5"/>
      <c r="L14" s="5"/>
      <c r="M14" s="5"/>
      <c r="N14" s="5"/>
      <c r="O14" s="5"/>
      <c r="P14" s="5"/>
      <c r="Q14" s="5"/>
      <c r="R14" s="5"/>
      <c r="S14" s="5"/>
      <c r="T14" s="5"/>
      <c r="U14" s="5"/>
      <c r="V14" s="5"/>
      <c r="W14" s="5"/>
      <c r="AE14">
        <v>15</v>
      </c>
      <c r="AF14">
        <v>21</v>
      </c>
    </row>
    <row r="15" spans="1:60" x14ac:dyDescent="0.2">
      <c r="A15" s="154"/>
      <c r="B15" s="155" t="s">
        <v>29</v>
      </c>
      <c r="C15" s="187"/>
      <c r="D15" s="156"/>
      <c r="E15" s="157"/>
      <c r="F15" s="157"/>
      <c r="G15" s="182">
        <f>G8+G11</f>
        <v>0</v>
      </c>
      <c r="H15" s="5"/>
      <c r="I15" s="5"/>
      <c r="J15" s="5"/>
      <c r="K15" s="5"/>
      <c r="L15" s="5"/>
      <c r="M15" s="5"/>
      <c r="N15" s="5"/>
      <c r="O15" s="5"/>
      <c r="P15" s="5"/>
      <c r="Q15" s="5"/>
      <c r="R15" s="5"/>
      <c r="S15" s="5"/>
      <c r="T15" s="5"/>
      <c r="U15" s="5"/>
      <c r="V15" s="5"/>
      <c r="W15" s="5"/>
      <c r="AE15">
        <f>SUMIF(L7:L13,AE14,G7:G13)</f>
        <v>0</v>
      </c>
      <c r="AF15">
        <f>SUMIF(L7:L13,AF14,G7:G13)</f>
        <v>0</v>
      </c>
      <c r="AG15" t="s">
        <v>189</v>
      </c>
    </row>
    <row r="16" spans="1:60" x14ac:dyDescent="0.2">
      <c r="C16" s="188"/>
      <c r="D16" s="142"/>
      <c r="AG16" t="s">
        <v>190</v>
      </c>
    </row>
    <row r="17" spans="4:4" x14ac:dyDescent="0.2">
      <c r="D17" s="142"/>
    </row>
    <row r="18" spans="4:4" x14ac:dyDescent="0.2">
      <c r="D18" s="142"/>
    </row>
    <row r="19" spans="4:4" x14ac:dyDescent="0.2">
      <c r="D19" s="142"/>
    </row>
    <row r="20" spans="4:4" x14ac:dyDescent="0.2">
      <c r="D20" s="142"/>
    </row>
    <row r="21" spans="4:4" x14ac:dyDescent="0.2">
      <c r="D21" s="142"/>
    </row>
    <row r="22" spans="4:4" x14ac:dyDescent="0.2">
      <c r="D22" s="142"/>
    </row>
    <row r="23" spans="4:4" x14ac:dyDescent="0.2">
      <c r="D23" s="142"/>
    </row>
    <row r="24" spans="4:4" x14ac:dyDescent="0.2">
      <c r="D24" s="142"/>
    </row>
    <row r="25" spans="4:4" x14ac:dyDescent="0.2">
      <c r="D25" s="142"/>
    </row>
    <row r="26" spans="4:4" x14ac:dyDescent="0.2">
      <c r="D26" s="142"/>
    </row>
    <row r="27" spans="4:4" x14ac:dyDescent="0.2">
      <c r="D27" s="142"/>
    </row>
    <row r="28" spans="4:4" x14ac:dyDescent="0.2">
      <c r="D28" s="142"/>
    </row>
    <row r="29" spans="4:4" x14ac:dyDescent="0.2">
      <c r="D29" s="142"/>
    </row>
    <row r="30" spans="4:4" x14ac:dyDescent="0.2">
      <c r="D30" s="142"/>
    </row>
    <row r="31" spans="4:4" x14ac:dyDescent="0.2">
      <c r="D31" s="142"/>
    </row>
    <row r="32" spans="4:4"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sheetData>
  <sheetProtection algorithmName="SHA-512" hashValue="nq8kqqf+i7K4PgaGApYbe0bpesIrbuZ423C+/7w/Xoh+/uL9RcUZKkh4AW6DoE4a4FtTlZCbZBZifjJCsbd8+A==" saltValue="uniMzJwZ84uQT49E426fzg=="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44" t="s">
        <v>191</v>
      </c>
      <c r="B1" s="244"/>
      <c r="C1" s="244"/>
      <c r="D1" s="244"/>
      <c r="E1" s="244"/>
      <c r="F1" s="244"/>
      <c r="G1" s="244"/>
      <c r="AG1" t="s">
        <v>148</v>
      </c>
    </row>
    <row r="2" spans="1:60" ht="24.95" customHeight="1" x14ac:dyDescent="0.2">
      <c r="A2" s="143" t="s">
        <v>7</v>
      </c>
      <c r="B2" s="71" t="s">
        <v>43</v>
      </c>
      <c r="C2" s="245" t="s">
        <v>44</v>
      </c>
      <c r="D2" s="246"/>
      <c r="E2" s="246"/>
      <c r="F2" s="246"/>
      <c r="G2" s="247"/>
      <c r="AG2" t="s">
        <v>149</v>
      </c>
    </row>
    <row r="3" spans="1:60" ht="24.95" customHeight="1" x14ac:dyDescent="0.2">
      <c r="A3" s="143" t="s">
        <v>8</v>
      </c>
      <c r="B3" s="71" t="s">
        <v>58</v>
      </c>
      <c r="C3" s="245" t="s">
        <v>59</v>
      </c>
      <c r="D3" s="246"/>
      <c r="E3" s="246"/>
      <c r="F3" s="246"/>
      <c r="G3" s="247"/>
      <c r="AC3" s="89" t="s">
        <v>192</v>
      </c>
      <c r="AG3" t="s">
        <v>151</v>
      </c>
    </row>
    <row r="4" spans="1:60" ht="24.95" customHeight="1" x14ac:dyDescent="0.2">
      <c r="A4" s="144" t="s">
        <v>9</v>
      </c>
      <c r="B4" s="145" t="s">
        <v>58</v>
      </c>
      <c r="C4" s="248" t="s">
        <v>60</v>
      </c>
      <c r="D4" s="249"/>
      <c r="E4" s="249"/>
      <c r="F4" s="249"/>
      <c r="G4" s="250"/>
      <c r="AG4" t="s">
        <v>152</v>
      </c>
    </row>
    <row r="5" spans="1:60" x14ac:dyDescent="0.2">
      <c r="D5" s="142"/>
    </row>
    <row r="6" spans="1:60" ht="38.25" x14ac:dyDescent="0.2">
      <c r="A6" s="147" t="s">
        <v>153</v>
      </c>
      <c r="B6" s="149" t="s">
        <v>154</v>
      </c>
      <c r="C6" s="149" t="s">
        <v>155</v>
      </c>
      <c r="D6" s="148" t="s">
        <v>156</v>
      </c>
      <c r="E6" s="147" t="s">
        <v>157</v>
      </c>
      <c r="F6" s="146" t="s">
        <v>158</v>
      </c>
      <c r="G6" s="147" t="s">
        <v>29</v>
      </c>
      <c r="H6" s="150" t="s">
        <v>30</v>
      </c>
      <c r="I6" s="150" t="s">
        <v>159</v>
      </c>
      <c r="J6" s="150" t="s">
        <v>31</v>
      </c>
      <c r="K6" s="150" t="s">
        <v>160</v>
      </c>
      <c r="L6" s="150" t="s">
        <v>161</v>
      </c>
      <c r="M6" s="150" t="s">
        <v>162</v>
      </c>
      <c r="N6" s="150" t="s">
        <v>163</v>
      </c>
      <c r="O6" s="150" t="s">
        <v>164</v>
      </c>
      <c r="P6" s="150" t="s">
        <v>165</v>
      </c>
      <c r="Q6" s="150" t="s">
        <v>166</v>
      </c>
      <c r="R6" s="150" t="s">
        <v>167</v>
      </c>
      <c r="S6" s="150" t="s">
        <v>168</v>
      </c>
      <c r="T6" s="150" t="s">
        <v>169</v>
      </c>
      <c r="U6" s="150" t="s">
        <v>170</v>
      </c>
      <c r="V6" s="150" t="s">
        <v>171</v>
      </c>
      <c r="W6" s="150" t="s">
        <v>172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2" t="s">
        <v>173</v>
      </c>
      <c r="B8" s="163" t="s">
        <v>127</v>
      </c>
      <c r="C8" s="183" t="s">
        <v>128</v>
      </c>
      <c r="D8" s="164"/>
      <c r="E8" s="165"/>
      <c r="F8" s="166"/>
      <c r="G8" s="166">
        <f>SUMIF(AG9:AG69,"&lt;&gt;NOR",G9:G69)</f>
        <v>0</v>
      </c>
      <c r="H8" s="166"/>
      <c r="I8" s="166">
        <f>SUM(I9:I69)</f>
        <v>0</v>
      </c>
      <c r="J8" s="166"/>
      <c r="K8" s="166">
        <f>SUM(K9:K69)</f>
        <v>0</v>
      </c>
      <c r="L8" s="166"/>
      <c r="M8" s="166">
        <f>SUM(M9:M69)</f>
        <v>0</v>
      </c>
      <c r="N8" s="166"/>
      <c r="O8" s="166">
        <f>SUM(O9:O69)</f>
        <v>428.48</v>
      </c>
      <c r="P8" s="166"/>
      <c r="Q8" s="166">
        <f>SUM(Q9:Q69)</f>
        <v>22.04</v>
      </c>
      <c r="R8" s="166"/>
      <c r="S8" s="166"/>
      <c r="T8" s="167"/>
      <c r="U8" s="161"/>
      <c r="V8" s="161">
        <f>SUM(V9:V69)</f>
        <v>282.93000000000006</v>
      </c>
      <c r="W8" s="161"/>
      <c r="AG8" t="s">
        <v>174</v>
      </c>
    </row>
    <row r="9" spans="1:60" ht="22.5" outlineLevel="1" x14ac:dyDescent="0.2">
      <c r="A9" s="168">
        <v>1</v>
      </c>
      <c r="B9" s="169" t="s">
        <v>193</v>
      </c>
      <c r="C9" s="185" t="s">
        <v>194</v>
      </c>
      <c r="D9" s="170" t="s">
        <v>195</v>
      </c>
      <c r="E9" s="171">
        <v>56</v>
      </c>
      <c r="F9" s="172"/>
      <c r="G9" s="173">
        <f>ROUND(E9*F9,2)</f>
        <v>0</v>
      </c>
      <c r="H9" s="172"/>
      <c r="I9" s="173">
        <f>ROUND(E9*H9,2)</f>
        <v>0</v>
      </c>
      <c r="J9" s="172"/>
      <c r="K9" s="173">
        <f>ROUND(E9*J9,2)</f>
        <v>0</v>
      </c>
      <c r="L9" s="173">
        <v>21</v>
      </c>
      <c r="M9" s="173">
        <f>G9*(1+L9/100)</f>
        <v>0</v>
      </c>
      <c r="N9" s="173">
        <v>0</v>
      </c>
      <c r="O9" s="173">
        <f>ROUND(E9*N9,2)</f>
        <v>0</v>
      </c>
      <c r="P9" s="173">
        <v>0.13800000000000001</v>
      </c>
      <c r="Q9" s="173">
        <f>ROUND(E9*P9,2)</f>
        <v>7.73</v>
      </c>
      <c r="R9" s="173" t="s">
        <v>196</v>
      </c>
      <c r="S9" s="173" t="s">
        <v>178</v>
      </c>
      <c r="T9" s="174" t="s">
        <v>178</v>
      </c>
      <c r="U9" s="160">
        <v>0.16</v>
      </c>
      <c r="V9" s="160">
        <f>ROUND(E9*U9,2)</f>
        <v>8.9600000000000009</v>
      </c>
      <c r="W9" s="160"/>
      <c r="X9" s="151"/>
      <c r="Y9" s="151"/>
      <c r="Z9" s="151"/>
      <c r="AA9" s="151"/>
      <c r="AB9" s="151"/>
      <c r="AC9" s="151"/>
      <c r="AD9" s="151"/>
      <c r="AE9" s="151"/>
      <c r="AF9" s="151"/>
      <c r="AG9" s="151" t="s">
        <v>197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52" t="s">
        <v>198</v>
      </c>
      <c r="D10" s="253"/>
      <c r="E10" s="253"/>
      <c r="F10" s="253"/>
      <c r="G10" s="253"/>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199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2" t="s">
        <v>200</v>
      </c>
      <c r="D11" s="189"/>
      <c r="E11" s="190">
        <v>56</v>
      </c>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201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68">
        <v>2</v>
      </c>
      <c r="B12" s="169" t="s">
        <v>202</v>
      </c>
      <c r="C12" s="185" t="s">
        <v>203</v>
      </c>
      <c r="D12" s="170" t="s">
        <v>204</v>
      </c>
      <c r="E12" s="171">
        <v>53</v>
      </c>
      <c r="F12" s="172"/>
      <c r="G12" s="173">
        <f>ROUND(E12*F12,2)</f>
        <v>0</v>
      </c>
      <c r="H12" s="172"/>
      <c r="I12" s="173">
        <f>ROUND(E12*H12,2)</f>
        <v>0</v>
      </c>
      <c r="J12" s="172"/>
      <c r="K12" s="173">
        <f>ROUND(E12*J12,2)</f>
        <v>0</v>
      </c>
      <c r="L12" s="173">
        <v>21</v>
      </c>
      <c r="M12" s="173">
        <f>G12*(1+L12/100)</f>
        <v>0</v>
      </c>
      <c r="N12" s="173">
        <v>0</v>
      </c>
      <c r="O12" s="173">
        <f>ROUND(E12*N12,2)</f>
        <v>0</v>
      </c>
      <c r="P12" s="173">
        <v>0.27</v>
      </c>
      <c r="Q12" s="173">
        <f>ROUND(E12*P12,2)</f>
        <v>14.31</v>
      </c>
      <c r="R12" s="173" t="s">
        <v>196</v>
      </c>
      <c r="S12" s="173" t="s">
        <v>178</v>
      </c>
      <c r="T12" s="174" t="s">
        <v>178</v>
      </c>
      <c r="U12" s="160">
        <v>0.12300000000000001</v>
      </c>
      <c r="V12" s="160">
        <f>ROUND(E12*U12,2)</f>
        <v>6.52</v>
      </c>
      <c r="W12" s="160"/>
      <c r="X12" s="151"/>
      <c r="Y12" s="151"/>
      <c r="Z12" s="151"/>
      <c r="AA12" s="151"/>
      <c r="AB12" s="151"/>
      <c r="AC12" s="151"/>
      <c r="AD12" s="151"/>
      <c r="AE12" s="151"/>
      <c r="AF12" s="151"/>
      <c r="AG12" s="151" t="s">
        <v>197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252" t="s">
        <v>205</v>
      </c>
      <c r="D13" s="253"/>
      <c r="E13" s="253"/>
      <c r="F13" s="253"/>
      <c r="G13" s="253"/>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199</v>
      </c>
      <c r="AH13" s="151"/>
      <c r="AI13" s="151"/>
      <c r="AJ13" s="151"/>
      <c r="AK13" s="151"/>
      <c r="AL13" s="151"/>
      <c r="AM13" s="151"/>
      <c r="AN13" s="151"/>
      <c r="AO13" s="151"/>
      <c r="AP13" s="151"/>
      <c r="AQ13" s="151"/>
      <c r="AR13" s="151"/>
      <c r="AS13" s="151"/>
      <c r="AT13" s="151"/>
      <c r="AU13" s="151"/>
      <c r="AV13" s="151"/>
      <c r="AW13" s="151"/>
      <c r="AX13" s="151"/>
      <c r="AY13" s="151"/>
      <c r="AZ13" s="151"/>
      <c r="BA13" s="191" t="str">
        <f>C13</f>
        <v>s vybouráním lože, s přemístěním hmot na skládku na vzdálenost do 3 m nebo naložením na dopravní prostředek</v>
      </c>
      <c r="BB13" s="151"/>
      <c r="BC13" s="151"/>
      <c r="BD13" s="151"/>
      <c r="BE13" s="151"/>
      <c r="BF13" s="151"/>
      <c r="BG13" s="151"/>
      <c r="BH13" s="151"/>
    </row>
    <row r="14" spans="1:60" outlineLevel="1" x14ac:dyDescent="0.2">
      <c r="A14" s="158"/>
      <c r="B14" s="159"/>
      <c r="C14" s="192" t="s">
        <v>206</v>
      </c>
      <c r="D14" s="189"/>
      <c r="E14" s="190">
        <v>53</v>
      </c>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201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68">
        <v>3</v>
      </c>
      <c r="B15" s="169" t="s">
        <v>207</v>
      </c>
      <c r="C15" s="185" t="s">
        <v>208</v>
      </c>
      <c r="D15" s="170" t="s">
        <v>209</v>
      </c>
      <c r="E15" s="171">
        <v>372.8</v>
      </c>
      <c r="F15" s="172"/>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t="s">
        <v>210</v>
      </c>
      <c r="S15" s="173" t="s">
        <v>178</v>
      </c>
      <c r="T15" s="174" t="s">
        <v>178</v>
      </c>
      <c r="U15" s="160">
        <v>0.223</v>
      </c>
      <c r="V15" s="160">
        <f>ROUND(E15*U15,2)</f>
        <v>83.13</v>
      </c>
      <c r="W15" s="160"/>
      <c r="X15" s="151"/>
      <c r="Y15" s="151"/>
      <c r="Z15" s="151"/>
      <c r="AA15" s="151"/>
      <c r="AB15" s="151"/>
      <c r="AC15" s="151"/>
      <c r="AD15" s="151"/>
      <c r="AE15" s="151"/>
      <c r="AF15" s="151"/>
      <c r="AG15" s="151" t="s">
        <v>197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2" t="s">
        <v>211</v>
      </c>
      <c r="D16" s="253"/>
      <c r="E16" s="253"/>
      <c r="F16" s="253"/>
      <c r="G16" s="253"/>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199</v>
      </c>
      <c r="AH16" s="151"/>
      <c r="AI16" s="151"/>
      <c r="AJ16" s="151"/>
      <c r="AK16" s="151"/>
      <c r="AL16" s="151"/>
      <c r="AM16" s="151"/>
      <c r="AN16" s="151"/>
      <c r="AO16" s="151"/>
      <c r="AP16" s="151"/>
      <c r="AQ16" s="151"/>
      <c r="AR16" s="151"/>
      <c r="AS16" s="151"/>
      <c r="AT16" s="151"/>
      <c r="AU16" s="151"/>
      <c r="AV16" s="151"/>
      <c r="AW16" s="151"/>
      <c r="AX16" s="151"/>
      <c r="AY16" s="151"/>
      <c r="AZ16" s="151"/>
      <c r="BA16" s="191" t="str">
        <f>C16</f>
        <v>s přemístěním výkopku v příčných profilech na vzdálenost do 15 m nebo s naložením na dopravní prostředek.</v>
      </c>
      <c r="BB16" s="151"/>
      <c r="BC16" s="151"/>
      <c r="BD16" s="151"/>
      <c r="BE16" s="151"/>
      <c r="BF16" s="151"/>
      <c r="BG16" s="151"/>
      <c r="BH16" s="151"/>
    </row>
    <row r="17" spans="1:60" outlineLevel="1" x14ac:dyDescent="0.2">
      <c r="A17" s="158"/>
      <c r="B17" s="159"/>
      <c r="C17" s="192" t="s">
        <v>212</v>
      </c>
      <c r="D17" s="189"/>
      <c r="E17" s="190">
        <v>372.8</v>
      </c>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201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68">
        <v>4</v>
      </c>
      <c r="B18" s="169" t="s">
        <v>213</v>
      </c>
      <c r="C18" s="185" t="s">
        <v>214</v>
      </c>
      <c r="D18" s="170" t="s">
        <v>209</v>
      </c>
      <c r="E18" s="171">
        <v>15.600000000000001</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t="s">
        <v>210</v>
      </c>
      <c r="S18" s="173" t="s">
        <v>178</v>
      </c>
      <c r="T18" s="174" t="s">
        <v>178</v>
      </c>
      <c r="U18" s="160">
        <v>3.5330000000000004</v>
      </c>
      <c r="V18" s="160">
        <f>ROUND(E18*U18,2)</f>
        <v>55.11</v>
      </c>
      <c r="W18" s="160"/>
      <c r="X18" s="151"/>
      <c r="Y18" s="151"/>
      <c r="Z18" s="151"/>
      <c r="AA18" s="151"/>
      <c r="AB18" s="151"/>
      <c r="AC18" s="151"/>
      <c r="AD18" s="151"/>
      <c r="AE18" s="151"/>
      <c r="AF18" s="151"/>
      <c r="AG18" s="151" t="s">
        <v>197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52" t="s">
        <v>215</v>
      </c>
      <c r="D19" s="253"/>
      <c r="E19" s="253"/>
      <c r="F19" s="253"/>
      <c r="G19" s="253"/>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199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92" t="s">
        <v>216</v>
      </c>
      <c r="D20" s="189"/>
      <c r="E20" s="190">
        <v>15.600000000000001</v>
      </c>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201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68">
        <v>5</v>
      </c>
      <c r="B21" s="169" t="s">
        <v>217</v>
      </c>
      <c r="C21" s="185" t="s">
        <v>218</v>
      </c>
      <c r="D21" s="170" t="s">
        <v>195</v>
      </c>
      <c r="E21" s="171">
        <v>31.200000000000003</v>
      </c>
      <c r="F21" s="172"/>
      <c r="G21" s="173">
        <f>ROUND(E21*F21,2)</f>
        <v>0</v>
      </c>
      <c r="H21" s="172"/>
      <c r="I21" s="173">
        <f>ROUND(E21*H21,2)</f>
        <v>0</v>
      </c>
      <c r="J21" s="172"/>
      <c r="K21" s="173">
        <f>ROUND(E21*J21,2)</f>
        <v>0</v>
      </c>
      <c r="L21" s="173">
        <v>21</v>
      </c>
      <c r="M21" s="173">
        <f>G21*(1+L21/100)</f>
        <v>0</v>
      </c>
      <c r="N21" s="173">
        <v>9.9000000000000021E-4</v>
      </c>
      <c r="O21" s="173">
        <f>ROUND(E21*N21,2)</f>
        <v>0.03</v>
      </c>
      <c r="P21" s="173">
        <v>0</v>
      </c>
      <c r="Q21" s="173">
        <f>ROUND(E21*P21,2)</f>
        <v>0</v>
      </c>
      <c r="R21" s="173" t="s">
        <v>210</v>
      </c>
      <c r="S21" s="173" t="s">
        <v>178</v>
      </c>
      <c r="T21" s="174" t="s">
        <v>178</v>
      </c>
      <c r="U21" s="160">
        <v>0.23600000000000002</v>
      </c>
      <c r="V21" s="160">
        <f>ROUND(E21*U21,2)</f>
        <v>7.36</v>
      </c>
      <c r="W21" s="160"/>
      <c r="X21" s="151"/>
      <c r="Y21" s="151"/>
      <c r="Z21" s="151"/>
      <c r="AA21" s="151"/>
      <c r="AB21" s="151"/>
      <c r="AC21" s="151"/>
      <c r="AD21" s="151"/>
      <c r="AE21" s="151"/>
      <c r="AF21" s="151"/>
      <c r="AG21" s="151" t="s">
        <v>197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52" t="s">
        <v>219</v>
      </c>
      <c r="D22" s="253"/>
      <c r="E22" s="253"/>
      <c r="F22" s="253"/>
      <c r="G22" s="253"/>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199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2" t="s">
        <v>220</v>
      </c>
      <c r="D23" s="189"/>
      <c r="E23" s="190">
        <v>31.200000000000003</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201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68">
        <v>6</v>
      </c>
      <c r="B24" s="169" t="s">
        <v>221</v>
      </c>
      <c r="C24" s="185" t="s">
        <v>222</v>
      </c>
      <c r="D24" s="170" t="s">
        <v>195</v>
      </c>
      <c r="E24" s="171">
        <v>31.200000000000003</v>
      </c>
      <c r="F24" s="172"/>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t="s">
        <v>210</v>
      </c>
      <c r="S24" s="173" t="s">
        <v>178</v>
      </c>
      <c r="T24" s="174" t="s">
        <v>178</v>
      </c>
      <c r="U24" s="160">
        <v>7.0000000000000007E-2</v>
      </c>
      <c r="V24" s="160">
        <f>ROUND(E24*U24,2)</f>
        <v>2.1800000000000002</v>
      </c>
      <c r="W24" s="160"/>
      <c r="X24" s="151"/>
      <c r="Y24" s="151"/>
      <c r="Z24" s="151"/>
      <c r="AA24" s="151"/>
      <c r="AB24" s="151"/>
      <c r="AC24" s="151"/>
      <c r="AD24" s="151"/>
      <c r="AE24" s="151"/>
      <c r="AF24" s="151"/>
      <c r="AG24" s="151" t="s">
        <v>197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252" t="s">
        <v>223</v>
      </c>
      <c r="D25" s="253"/>
      <c r="E25" s="253"/>
      <c r="F25" s="253"/>
      <c r="G25" s="253"/>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199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2" t="s">
        <v>220</v>
      </c>
      <c r="D26" s="189"/>
      <c r="E26" s="190">
        <v>31.200000000000003</v>
      </c>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201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68">
        <v>7</v>
      </c>
      <c r="B27" s="169" t="s">
        <v>224</v>
      </c>
      <c r="C27" s="185" t="s">
        <v>225</v>
      </c>
      <c r="D27" s="170" t="s">
        <v>209</v>
      </c>
      <c r="E27" s="171">
        <v>15.600000000000001</v>
      </c>
      <c r="F27" s="172"/>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t="s">
        <v>210</v>
      </c>
      <c r="S27" s="173" t="s">
        <v>178</v>
      </c>
      <c r="T27" s="174" t="s">
        <v>178</v>
      </c>
      <c r="U27" s="160">
        <v>0.34500000000000003</v>
      </c>
      <c r="V27" s="160">
        <f>ROUND(E27*U27,2)</f>
        <v>5.38</v>
      </c>
      <c r="W27" s="160"/>
      <c r="X27" s="151"/>
      <c r="Y27" s="151"/>
      <c r="Z27" s="151"/>
      <c r="AA27" s="151"/>
      <c r="AB27" s="151"/>
      <c r="AC27" s="151"/>
      <c r="AD27" s="151"/>
      <c r="AE27" s="151"/>
      <c r="AF27" s="151"/>
      <c r="AG27" s="151" t="s">
        <v>197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52" t="s">
        <v>226</v>
      </c>
      <c r="D28" s="253"/>
      <c r="E28" s="253"/>
      <c r="F28" s="253"/>
      <c r="G28" s="253"/>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199</v>
      </c>
      <c r="AH28" s="151"/>
      <c r="AI28" s="151"/>
      <c r="AJ28" s="151"/>
      <c r="AK28" s="151"/>
      <c r="AL28" s="151"/>
      <c r="AM28" s="151"/>
      <c r="AN28" s="151"/>
      <c r="AO28" s="151"/>
      <c r="AP28" s="151"/>
      <c r="AQ28" s="151"/>
      <c r="AR28" s="151"/>
      <c r="AS28" s="151"/>
      <c r="AT28" s="151"/>
      <c r="AU28" s="151"/>
      <c r="AV28" s="151"/>
      <c r="AW28" s="151"/>
      <c r="AX28" s="151"/>
      <c r="AY28" s="151"/>
      <c r="AZ28" s="151"/>
      <c r="BA28" s="191" t="str">
        <f>C28</f>
        <v>bez naložení do dopravní nádoby, ale s vyprázdněním dopravní nádoby na hromadu nebo na dopravní prostředek,</v>
      </c>
      <c r="BB28" s="151"/>
      <c r="BC28" s="151"/>
      <c r="BD28" s="151"/>
      <c r="BE28" s="151"/>
      <c r="BF28" s="151"/>
      <c r="BG28" s="151"/>
      <c r="BH28" s="151"/>
    </row>
    <row r="29" spans="1:60" outlineLevel="1" x14ac:dyDescent="0.2">
      <c r="A29" s="158"/>
      <c r="B29" s="159"/>
      <c r="C29" s="192" t="s">
        <v>227</v>
      </c>
      <c r="D29" s="189"/>
      <c r="E29" s="190">
        <v>15.600000000000001</v>
      </c>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201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68">
        <v>8</v>
      </c>
      <c r="B30" s="169" t="s">
        <v>228</v>
      </c>
      <c r="C30" s="185" t="s">
        <v>229</v>
      </c>
      <c r="D30" s="170" t="s">
        <v>209</v>
      </c>
      <c r="E30" s="171">
        <v>388.40000000000003</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t="s">
        <v>210</v>
      </c>
      <c r="S30" s="173" t="s">
        <v>178</v>
      </c>
      <c r="T30" s="174" t="s">
        <v>178</v>
      </c>
      <c r="U30" s="160">
        <v>1.1000000000000001E-2</v>
      </c>
      <c r="V30" s="160">
        <f>ROUND(E30*U30,2)</f>
        <v>4.2699999999999996</v>
      </c>
      <c r="W30" s="160"/>
      <c r="X30" s="151"/>
      <c r="Y30" s="151"/>
      <c r="Z30" s="151"/>
      <c r="AA30" s="151"/>
      <c r="AB30" s="151"/>
      <c r="AC30" s="151"/>
      <c r="AD30" s="151"/>
      <c r="AE30" s="151"/>
      <c r="AF30" s="151"/>
      <c r="AG30" s="151" t="s">
        <v>197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2" t="s">
        <v>230</v>
      </c>
      <c r="D31" s="253"/>
      <c r="E31" s="253"/>
      <c r="F31" s="253"/>
      <c r="G31" s="253"/>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199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2" t="s">
        <v>231</v>
      </c>
      <c r="D32" s="189"/>
      <c r="E32" s="190">
        <v>388.40000000000003</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201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33.75" outlineLevel="1" x14ac:dyDescent="0.2">
      <c r="A33" s="168">
        <v>9</v>
      </c>
      <c r="B33" s="169" t="s">
        <v>232</v>
      </c>
      <c r="C33" s="185" t="s">
        <v>233</v>
      </c>
      <c r="D33" s="170" t="s">
        <v>209</v>
      </c>
      <c r="E33" s="171">
        <v>776.80000000000007</v>
      </c>
      <c r="F33" s="172"/>
      <c r="G33" s="173">
        <f>ROUND(E33*F33,2)</f>
        <v>0</v>
      </c>
      <c r="H33" s="172"/>
      <c r="I33" s="173">
        <f>ROUND(E33*H33,2)</f>
        <v>0</v>
      </c>
      <c r="J33" s="172"/>
      <c r="K33" s="173">
        <f>ROUND(E33*J33,2)</f>
        <v>0</v>
      </c>
      <c r="L33" s="173">
        <v>21</v>
      </c>
      <c r="M33" s="173">
        <f>G33*(1+L33/100)</f>
        <v>0</v>
      </c>
      <c r="N33" s="173">
        <v>0</v>
      </c>
      <c r="O33" s="173">
        <f>ROUND(E33*N33,2)</f>
        <v>0</v>
      </c>
      <c r="P33" s="173">
        <v>0</v>
      </c>
      <c r="Q33" s="173">
        <f>ROUND(E33*P33,2)</f>
        <v>0</v>
      </c>
      <c r="R33" s="173" t="s">
        <v>210</v>
      </c>
      <c r="S33" s="173" t="s">
        <v>178</v>
      </c>
      <c r="T33" s="174" t="s">
        <v>178</v>
      </c>
      <c r="U33" s="160">
        <v>0</v>
      </c>
      <c r="V33" s="160">
        <f>ROUND(E33*U33,2)</f>
        <v>0</v>
      </c>
      <c r="W33" s="160"/>
      <c r="X33" s="151"/>
      <c r="Y33" s="151"/>
      <c r="Z33" s="151"/>
      <c r="AA33" s="151"/>
      <c r="AB33" s="151"/>
      <c r="AC33" s="151"/>
      <c r="AD33" s="151"/>
      <c r="AE33" s="151"/>
      <c r="AF33" s="151"/>
      <c r="AG33" s="151" t="s">
        <v>197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52" t="s">
        <v>230</v>
      </c>
      <c r="D34" s="253"/>
      <c r="E34" s="253"/>
      <c r="F34" s="253"/>
      <c r="G34" s="253"/>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199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2" t="s">
        <v>234</v>
      </c>
      <c r="D35" s="189"/>
      <c r="E35" s="190">
        <v>776.80000000000007</v>
      </c>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201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3.75" outlineLevel="1" x14ac:dyDescent="0.2">
      <c r="A36" s="168">
        <v>10</v>
      </c>
      <c r="B36" s="169" t="s">
        <v>235</v>
      </c>
      <c r="C36" s="185" t="s">
        <v>236</v>
      </c>
      <c r="D36" s="170" t="s">
        <v>209</v>
      </c>
      <c r="E36" s="171">
        <v>179.4</v>
      </c>
      <c r="F36" s="172"/>
      <c r="G36" s="173">
        <f>ROUND(E36*F36,2)</f>
        <v>0</v>
      </c>
      <c r="H36" s="172"/>
      <c r="I36" s="173">
        <f>ROUND(E36*H36,2)</f>
        <v>0</v>
      </c>
      <c r="J36" s="172"/>
      <c r="K36" s="173">
        <f>ROUND(E36*J36,2)</f>
        <v>0</v>
      </c>
      <c r="L36" s="173">
        <v>21</v>
      </c>
      <c r="M36" s="173">
        <f>G36*(1+L36/100)</f>
        <v>0</v>
      </c>
      <c r="N36" s="173">
        <v>0</v>
      </c>
      <c r="O36" s="173">
        <f>ROUND(E36*N36,2)</f>
        <v>0</v>
      </c>
      <c r="P36" s="173">
        <v>0</v>
      </c>
      <c r="Q36" s="173">
        <f>ROUND(E36*P36,2)</f>
        <v>0</v>
      </c>
      <c r="R36" s="173" t="s">
        <v>210</v>
      </c>
      <c r="S36" s="173" t="s">
        <v>178</v>
      </c>
      <c r="T36" s="174" t="s">
        <v>178</v>
      </c>
      <c r="U36" s="160">
        <v>0.31000000000000005</v>
      </c>
      <c r="V36" s="160">
        <f>ROUND(E36*U36,2)</f>
        <v>55.61</v>
      </c>
      <c r="W36" s="160"/>
      <c r="X36" s="151"/>
      <c r="Y36" s="151"/>
      <c r="Z36" s="151"/>
      <c r="AA36" s="151"/>
      <c r="AB36" s="151"/>
      <c r="AC36" s="151"/>
      <c r="AD36" s="151"/>
      <c r="AE36" s="151"/>
      <c r="AF36" s="151"/>
      <c r="AG36" s="151" t="s">
        <v>197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52" t="s">
        <v>237</v>
      </c>
      <c r="D37" s="253"/>
      <c r="E37" s="253"/>
      <c r="F37" s="253"/>
      <c r="G37" s="253"/>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199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92" t="s">
        <v>238</v>
      </c>
      <c r="D38" s="189"/>
      <c r="E38" s="190">
        <v>179.4</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201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68">
        <v>11</v>
      </c>
      <c r="B39" s="169" t="s">
        <v>239</v>
      </c>
      <c r="C39" s="185" t="s">
        <v>240</v>
      </c>
      <c r="D39" s="170" t="s">
        <v>209</v>
      </c>
      <c r="E39" s="171">
        <v>10.75</v>
      </c>
      <c r="F39" s="172"/>
      <c r="G39" s="173">
        <f>ROUND(E39*F39,2)</f>
        <v>0</v>
      </c>
      <c r="H39" s="172"/>
      <c r="I39" s="173">
        <f>ROUND(E39*H39,2)</f>
        <v>0</v>
      </c>
      <c r="J39" s="172"/>
      <c r="K39" s="173">
        <f>ROUND(E39*J39,2)</f>
        <v>0</v>
      </c>
      <c r="L39" s="173">
        <v>21</v>
      </c>
      <c r="M39" s="173">
        <f>G39*(1+L39/100)</f>
        <v>0</v>
      </c>
      <c r="N39" s="173">
        <v>0</v>
      </c>
      <c r="O39" s="173">
        <f>ROUND(E39*N39,2)</f>
        <v>0</v>
      </c>
      <c r="P39" s="173">
        <v>0</v>
      </c>
      <c r="Q39" s="173">
        <f>ROUND(E39*P39,2)</f>
        <v>0</v>
      </c>
      <c r="R39" s="173" t="s">
        <v>210</v>
      </c>
      <c r="S39" s="173" t="s">
        <v>178</v>
      </c>
      <c r="T39" s="174" t="s">
        <v>178</v>
      </c>
      <c r="U39" s="160">
        <v>1.5870000000000002</v>
      </c>
      <c r="V39" s="160">
        <f>ROUND(E39*U39,2)</f>
        <v>17.059999999999999</v>
      </c>
      <c r="W39" s="160"/>
      <c r="X39" s="151"/>
      <c r="Y39" s="151"/>
      <c r="Z39" s="151"/>
      <c r="AA39" s="151"/>
      <c r="AB39" s="151"/>
      <c r="AC39" s="151"/>
      <c r="AD39" s="151"/>
      <c r="AE39" s="151"/>
      <c r="AF39" s="151"/>
      <c r="AG39" s="151" t="s">
        <v>197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8"/>
      <c r="B40" s="159"/>
      <c r="C40" s="252" t="s">
        <v>241</v>
      </c>
      <c r="D40" s="253"/>
      <c r="E40" s="253"/>
      <c r="F40" s="253"/>
      <c r="G40" s="253"/>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199</v>
      </c>
      <c r="AH40" s="151"/>
      <c r="AI40" s="151"/>
      <c r="AJ40" s="151"/>
      <c r="AK40" s="151"/>
      <c r="AL40" s="151"/>
      <c r="AM40" s="151"/>
      <c r="AN40" s="151"/>
      <c r="AO40" s="151"/>
      <c r="AP40" s="151"/>
      <c r="AQ40" s="151"/>
      <c r="AR40" s="151"/>
      <c r="AS40" s="151"/>
      <c r="AT40" s="151"/>
      <c r="AU40" s="151"/>
      <c r="AV40" s="151"/>
      <c r="AW40" s="151"/>
      <c r="AX40" s="151"/>
      <c r="AY40" s="151"/>
      <c r="AZ40" s="151"/>
      <c r="BA40" s="191" t="str">
        <f>C40</f>
        <v>sypaninou z vhodných hornin tř. 1 - 4 nebo materiálem připraveným podél výkopu ve vzdálenosti do 3 m od jeho kraje, pro jakoukoliv hloubku výkopu a jakoukoliv míru zhutnění,</v>
      </c>
      <c r="BB40" s="151"/>
      <c r="BC40" s="151"/>
      <c r="BD40" s="151"/>
      <c r="BE40" s="151"/>
      <c r="BF40" s="151"/>
      <c r="BG40" s="151"/>
      <c r="BH40" s="151"/>
    </row>
    <row r="41" spans="1:60" outlineLevel="1" x14ac:dyDescent="0.2">
      <c r="A41" s="158"/>
      <c r="B41" s="159"/>
      <c r="C41" s="192" t="s">
        <v>242</v>
      </c>
      <c r="D41" s="189"/>
      <c r="E41" s="190">
        <v>10.75</v>
      </c>
      <c r="F41" s="160"/>
      <c r="G41" s="160"/>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201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68">
        <v>12</v>
      </c>
      <c r="B42" s="169" t="s">
        <v>243</v>
      </c>
      <c r="C42" s="185" t="s">
        <v>244</v>
      </c>
      <c r="D42" s="170" t="s">
        <v>195</v>
      </c>
      <c r="E42" s="171">
        <v>82.2</v>
      </c>
      <c r="F42" s="172"/>
      <c r="G42" s="173">
        <f>ROUND(E42*F42,2)</f>
        <v>0</v>
      </c>
      <c r="H42" s="172"/>
      <c r="I42" s="173">
        <f>ROUND(E42*H42,2)</f>
        <v>0</v>
      </c>
      <c r="J42" s="172"/>
      <c r="K42" s="173">
        <f>ROUND(E42*J42,2)</f>
        <v>0</v>
      </c>
      <c r="L42" s="173">
        <v>21</v>
      </c>
      <c r="M42" s="173">
        <f>G42*(1+L42/100)</f>
        <v>0</v>
      </c>
      <c r="N42" s="173">
        <v>0</v>
      </c>
      <c r="O42" s="173">
        <f>ROUND(E42*N42,2)</f>
        <v>0</v>
      </c>
      <c r="P42" s="173">
        <v>0</v>
      </c>
      <c r="Q42" s="173">
        <f>ROUND(E42*P42,2)</f>
        <v>0</v>
      </c>
      <c r="R42" s="173" t="s">
        <v>245</v>
      </c>
      <c r="S42" s="173" t="s">
        <v>178</v>
      </c>
      <c r="T42" s="174" t="s">
        <v>178</v>
      </c>
      <c r="U42" s="160">
        <v>2.1000000000000001E-2</v>
      </c>
      <c r="V42" s="160">
        <f>ROUND(E42*U42,2)</f>
        <v>1.73</v>
      </c>
      <c r="W42" s="160"/>
      <c r="X42" s="151"/>
      <c r="Y42" s="151"/>
      <c r="Z42" s="151"/>
      <c r="AA42" s="151"/>
      <c r="AB42" s="151"/>
      <c r="AC42" s="151"/>
      <c r="AD42" s="151"/>
      <c r="AE42" s="151"/>
      <c r="AF42" s="151"/>
      <c r="AG42" s="151" t="s">
        <v>197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52" t="s">
        <v>246</v>
      </c>
      <c r="D43" s="253"/>
      <c r="E43" s="253"/>
      <c r="F43" s="253"/>
      <c r="G43" s="253"/>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199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2" t="s">
        <v>247</v>
      </c>
      <c r="D44" s="189"/>
      <c r="E44" s="190">
        <v>82.2</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201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68">
        <v>13</v>
      </c>
      <c r="B45" s="169" t="s">
        <v>248</v>
      </c>
      <c r="C45" s="185" t="s">
        <v>249</v>
      </c>
      <c r="D45" s="170" t="s">
        <v>195</v>
      </c>
      <c r="E45" s="171">
        <v>58.5</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t="s">
        <v>245</v>
      </c>
      <c r="S45" s="173" t="s">
        <v>178</v>
      </c>
      <c r="T45" s="174" t="s">
        <v>178</v>
      </c>
      <c r="U45" s="160">
        <v>7.3000000000000009E-2</v>
      </c>
      <c r="V45" s="160">
        <f>ROUND(E45*U45,2)</f>
        <v>4.2699999999999996</v>
      </c>
      <c r="W45" s="160"/>
      <c r="X45" s="151"/>
      <c r="Y45" s="151"/>
      <c r="Z45" s="151"/>
      <c r="AA45" s="151"/>
      <c r="AB45" s="151"/>
      <c r="AC45" s="151"/>
      <c r="AD45" s="151"/>
      <c r="AE45" s="151"/>
      <c r="AF45" s="151"/>
      <c r="AG45" s="151" t="s">
        <v>197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52" t="s">
        <v>246</v>
      </c>
      <c r="D46" s="253"/>
      <c r="E46" s="253"/>
      <c r="F46" s="253"/>
      <c r="G46" s="253"/>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199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2" t="s">
        <v>250</v>
      </c>
      <c r="D47" s="189"/>
      <c r="E47" s="190">
        <v>58.5</v>
      </c>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201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68">
        <v>14</v>
      </c>
      <c r="B48" s="169" t="s">
        <v>251</v>
      </c>
      <c r="C48" s="185" t="s">
        <v>252</v>
      </c>
      <c r="D48" s="170" t="s">
        <v>195</v>
      </c>
      <c r="E48" s="171">
        <v>140.70000000000002</v>
      </c>
      <c r="F48" s="172"/>
      <c r="G48" s="173">
        <f>ROUND(E48*F48,2)</f>
        <v>0</v>
      </c>
      <c r="H48" s="172"/>
      <c r="I48" s="173">
        <f>ROUND(E48*H48,2)</f>
        <v>0</v>
      </c>
      <c r="J48" s="172"/>
      <c r="K48" s="173">
        <f>ROUND(E48*J48,2)</f>
        <v>0</v>
      </c>
      <c r="L48" s="173">
        <v>21</v>
      </c>
      <c r="M48" s="173">
        <f>G48*(1+L48/100)</f>
        <v>0</v>
      </c>
      <c r="N48" s="173">
        <v>0</v>
      </c>
      <c r="O48" s="173">
        <f>ROUND(E48*N48,2)</f>
        <v>0</v>
      </c>
      <c r="P48" s="173">
        <v>0</v>
      </c>
      <c r="Q48" s="173">
        <f>ROUND(E48*P48,2)</f>
        <v>0</v>
      </c>
      <c r="R48" s="173" t="s">
        <v>210</v>
      </c>
      <c r="S48" s="173" t="s">
        <v>178</v>
      </c>
      <c r="T48" s="174" t="s">
        <v>178</v>
      </c>
      <c r="U48" s="160">
        <v>1.3000000000000001E-2</v>
      </c>
      <c r="V48" s="160">
        <f>ROUND(E48*U48,2)</f>
        <v>1.83</v>
      </c>
      <c r="W48" s="160"/>
      <c r="X48" s="151"/>
      <c r="Y48" s="151"/>
      <c r="Z48" s="151"/>
      <c r="AA48" s="151"/>
      <c r="AB48" s="151"/>
      <c r="AC48" s="151"/>
      <c r="AD48" s="151"/>
      <c r="AE48" s="151"/>
      <c r="AF48" s="151"/>
      <c r="AG48" s="151" t="s">
        <v>197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252" t="s">
        <v>253</v>
      </c>
      <c r="D49" s="253"/>
      <c r="E49" s="253"/>
      <c r="F49" s="253"/>
      <c r="G49" s="253"/>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199</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92" t="s">
        <v>254</v>
      </c>
      <c r="D50" s="189"/>
      <c r="E50" s="190">
        <v>140.70000000000002</v>
      </c>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201</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68">
        <v>15</v>
      </c>
      <c r="B51" s="169" t="s">
        <v>255</v>
      </c>
      <c r="C51" s="185" t="s">
        <v>256</v>
      </c>
      <c r="D51" s="170" t="s">
        <v>195</v>
      </c>
      <c r="E51" s="171">
        <v>428.5</v>
      </c>
      <c r="F51" s="172"/>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t="s">
        <v>210</v>
      </c>
      <c r="S51" s="173" t="s">
        <v>178</v>
      </c>
      <c r="T51" s="174" t="s">
        <v>178</v>
      </c>
      <c r="U51" s="160">
        <v>1.8000000000000002E-2</v>
      </c>
      <c r="V51" s="160">
        <f>ROUND(E51*U51,2)</f>
        <v>7.71</v>
      </c>
      <c r="W51" s="160"/>
      <c r="X51" s="151"/>
      <c r="Y51" s="151"/>
      <c r="Z51" s="151"/>
      <c r="AA51" s="151"/>
      <c r="AB51" s="151"/>
      <c r="AC51" s="151"/>
      <c r="AD51" s="151"/>
      <c r="AE51" s="151"/>
      <c r="AF51" s="151"/>
      <c r="AG51" s="151" t="s">
        <v>197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52" t="s">
        <v>253</v>
      </c>
      <c r="D52" s="253"/>
      <c r="E52" s="253"/>
      <c r="F52" s="253"/>
      <c r="G52" s="253"/>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199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2" t="s">
        <v>257</v>
      </c>
      <c r="D53" s="189"/>
      <c r="E53" s="190">
        <v>428.5</v>
      </c>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201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168">
        <v>16</v>
      </c>
      <c r="B54" s="169" t="s">
        <v>258</v>
      </c>
      <c r="C54" s="185" t="s">
        <v>259</v>
      </c>
      <c r="D54" s="170" t="s">
        <v>195</v>
      </c>
      <c r="E54" s="171">
        <v>82.2</v>
      </c>
      <c r="F54" s="172"/>
      <c r="G54" s="173">
        <f>ROUND(E54*F54,2)</f>
        <v>0</v>
      </c>
      <c r="H54" s="172"/>
      <c r="I54" s="173">
        <f>ROUND(E54*H54,2)</f>
        <v>0</v>
      </c>
      <c r="J54" s="172"/>
      <c r="K54" s="173">
        <f>ROUND(E54*J54,2)</f>
        <v>0</v>
      </c>
      <c r="L54" s="173">
        <v>21</v>
      </c>
      <c r="M54" s="173">
        <f>G54*(1+L54/100)</f>
        <v>0</v>
      </c>
      <c r="N54" s="173">
        <v>0</v>
      </c>
      <c r="O54" s="173">
        <f>ROUND(E54*N54,2)</f>
        <v>0</v>
      </c>
      <c r="P54" s="173">
        <v>0</v>
      </c>
      <c r="Q54" s="173">
        <f>ROUND(E54*P54,2)</f>
        <v>0</v>
      </c>
      <c r="R54" s="173" t="s">
        <v>210</v>
      </c>
      <c r="S54" s="173" t="s">
        <v>178</v>
      </c>
      <c r="T54" s="174" t="s">
        <v>178</v>
      </c>
      <c r="U54" s="160">
        <v>0.13</v>
      </c>
      <c r="V54" s="160">
        <f>ROUND(E54*U54,2)</f>
        <v>10.69</v>
      </c>
      <c r="W54" s="160"/>
      <c r="X54" s="151"/>
      <c r="Y54" s="151"/>
      <c r="Z54" s="151"/>
      <c r="AA54" s="151"/>
      <c r="AB54" s="151"/>
      <c r="AC54" s="151"/>
      <c r="AD54" s="151"/>
      <c r="AE54" s="151"/>
      <c r="AF54" s="151"/>
      <c r="AG54" s="151" t="s">
        <v>197</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58"/>
      <c r="B55" s="159"/>
      <c r="C55" s="252" t="s">
        <v>260</v>
      </c>
      <c r="D55" s="253"/>
      <c r="E55" s="253"/>
      <c r="F55" s="253"/>
      <c r="G55" s="253"/>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199</v>
      </c>
      <c r="AH55" s="151"/>
      <c r="AI55" s="151"/>
      <c r="AJ55" s="151"/>
      <c r="AK55" s="151"/>
      <c r="AL55" s="151"/>
      <c r="AM55" s="151"/>
      <c r="AN55" s="151"/>
      <c r="AO55" s="151"/>
      <c r="AP55" s="151"/>
      <c r="AQ55" s="151"/>
      <c r="AR55" s="151"/>
      <c r="AS55" s="151"/>
      <c r="AT55" s="151"/>
      <c r="AU55" s="151"/>
      <c r="AV55" s="151"/>
      <c r="AW55" s="151"/>
      <c r="AX55" s="151"/>
      <c r="AY55" s="151"/>
      <c r="AZ55" s="151"/>
      <c r="BA55" s="191" t="str">
        <f>C55</f>
        <v>s případným nutným přemístěním hromad nebo dočasných skládek na místo potřeby ze vzdálenosti do 30 m, v rovině nebo ve svahu do 1 : 5,</v>
      </c>
      <c r="BB55" s="151"/>
      <c r="BC55" s="151"/>
      <c r="BD55" s="151"/>
      <c r="BE55" s="151"/>
      <c r="BF55" s="151"/>
      <c r="BG55" s="151"/>
      <c r="BH55" s="151"/>
    </row>
    <row r="56" spans="1:60" outlineLevel="1" x14ac:dyDescent="0.2">
      <c r="A56" s="158"/>
      <c r="B56" s="159"/>
      <c r="C56" s="192" t="s">
        <v>247</v>
      </c>
      <c r="D56" s="189"/>
      <c r="E56" s="190">
        <v>82.2</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201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x14ac:dyDescent="0.2">
      <c r="A57" s="168">
        <v>17</v>
      </c>
      <c r="B57" s="169" t="s">
        <v>261</v>
      </c>
      <c r="C57" s="185" t="s">
        <v>262</v>
      </c>
      <c r="D57" s="170" t="s">
        <v>195</v>
      </c>
      <c r="E57" s="171">
        <v>58.5</v>
      </c>
      <c r="F57" s="172"/>
      <c r="G57" s="173">
        <f>ROUND(E57*F57,2)</f>
        <v>0</v>
      </c>
      <c r="H57" s="172"/>
      <c r="I57" s="173">
        <f>ROUND(E57*H57,2)</f>
        <v>0</v>
      </c>
      <c r="J57" s="172"/>
      <c r="K57" s="173">
        <f>ROUND(E57*J57,2)</f>
        <v>0</v>
      </c>
      <c r="L57" s="173">
        <v>21</v>
      </c>
      <c r="M57" s="173">
        <f>G57*(1+L57/100)</f>
        <v>0</v>
      </c>
      <c r="N57" s="173">
        <v>0</v>
      </c>
      <c r="O57" s="173">
        <f>ROUND(E57*N57,2)</f>
        <v>0</v>
      </c>
      <c r="P57" s="173">
        <v>0</v>
      </c>
      <c r="Q57" s="173">
        <f>ROUND(E57*P57,2)</f>
        <v>0</v>
      </c>
      <c r="R57" s="173" t="s">
        <v>210</v>
      </c>
      <c r="S57" s="173" t="s">
        <v>178</v>
      </c>
      <c r="T57" s="174" t="s">
        <v>178</v>
      </c>
      <c r="U57" s="160">
        <v>0.19</v>
      </c>
      <c r="V57" s="160">
        <f>ROUND(E57*U57,2)</f>
        <v>11.12</v>
      </c>
      <c r="W57" s="160"/>
      <c r="X57" s="151"/>
      <c r="Y57" s="151"/>
      <c r="Z57" s="151"/>
      <c r="AA57" s="151"/>
      <c r="AB57" s="151"/>
      <c r="AC57" s="151"/>
      <c r="AD57" s="151"/>
      <c r="AE57" s="151"/>
      <c r="AF57" s="151"/>
      <c r="AG57" s="151" t="s">
        <v>197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52" t="s">
        <v>263</v>
      </c>
      <c r="D58" s="253"/>
      <c r="E58" s="253"/>
      <c r="F58" s="253"/>
      <c r="G58" s="253"/>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199</v>
      </c>
      <c r="AH58" s="151"/>
      <c r="AI58" s="151"/>
      <c r="AJ58" s="151"/>
      <c r="AK58" s="151"/>
      <c r="AL58" s="151"/>
      <c r="AM58" s="151"/>
      <c r="AN58" s="151"/>
      <c r="AO58" s="151"/>
      <c r="AP58" s="151"/>
      <c r="AQ58" s="151"/>
      <c r="AR58" s="151"/>
      <c r="AS58" s="151"/>
      <c r="AT58" s="151"/>
      <c r="AU58" s="151"/>
      <c r="AV58" s="151"/>
      <c r="AW58" s="151"/>
      <c r="AX58" s="151"/>
      <c r="AY58" s="151"/>
      <c r="AZ58" s="151"/>
      <c r="BA58" s="191" t="str">
        <f>C58</f>
        <v>s případným nutným přemístěním hromad nebo dočasných skládek na místo potřeby ze vzdálenosti do 30 m, ve svahu sklonu přes 1 : 5,</v>
      </c>
      <c r="BB58" s="151"/>
      <c r="BC58" s="151"/>
      <c r="BD58" s="151"/>
      <c r="BE58" s="151"/>
      <c r="BF58" s="151"/>
      <c r="BG58" s="151"/>
      <c r="BH58" s="151"/>
    </row>
    <row r="59" spans="1:60" outlineLevel="1" x14ac:dyDescent="0.2">
      <c r="A59" s="158"/>
      <c r="B59" s="159"/>
      <c r="C59" s="192" t="s">
        <v>250</v>
      </c>
      <c r="D59" s="189"/>
      <c r="E59" s="190">
        <v>58.5</v>
      </c>
      <c r="F59" s="160"/>
      <c r="G59" s="160"/>
      <c r="H59" s="160"/>
      <c r="I59" s="160"/>
      <c r="J59" s="160"/>
      <c r="K59" s="160"/>
      <c r="L59" s="160"/>
      <c r="M59" s="160"/>
      <c r="N59" s="160"/>
      <c r="O59" s="160"/>
      <c r="P59" s="160"/>
      <c r="Q59" s="160"/>
      <c r="R59" s="160"/>
      <c r="S59" s="160"/>
      <c r="T59" s="160"/>
      <c r="U59" s="160"/>
      <c r="V59" s="160"/>
      <c r="W59" s="160"/>
      <c r="X59" s="151"/>
      <c r="Y59" s="151"/>
      <c r="Z59" s="151"/>
      <c r="AA59" s="151"/>
      <c r="AB59" s="151"/>
      <c r="AC59" s="151"/>
      <c r="AD59" s="151"/>
      <c r="AE59" s="151"/>
      <c r="AF59" s="151"/>
      <c r="AG59" s="151" t="s">
        <v>201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68">
        <v>18</v>
      </c>
      <c r="B60" s="169" t="s">
        <v>264</v>
      </c>
      <c r="C60" s="185" t="s">
        <v>265</v>
      </c>
      <c r="D60" s="170" t="s">
        <v>209</v>
      </c>
      <c r="E60" s="171">
        <v>388.40000000000003</v>
      </c>
      <c r="F60" s="172"/>
      <c r="G60" s="173">
        <f>ROUND(E60*F60,2)</f>
        <v>0</v>
      </c>
      <c r="H60" s="172"/>
      <c r="I60" s="173">
        <f>ROUND(E60*H60,2)</f>
        <v>0</v>
      </c>
      <c r="J60" s="172"/>
      <c r="K60" s="173">
        <f>ROUND(E60*J60,2)</f>
        <v>0</v>
      </c>
      <c r="L60" s="173">
        <v>21</v>
      </c>
      <c r="M60" s="173">
        <f>G60*(1+L60/100)</f>
        <v>0</v>
      </c>
      <c r="N60" s="173">
        <v>0</v>
      </c>
      <c r="O60" s="173">
        <f>ROUND(E60*N60,2)</f>
        <v>0</v>
      </c>
      <c r="P60" s="173">
        <v>0</v>
      </c>
      <c r="Q60" s="173">
        <f>ROUND(E60*P60,2)</f>
        <v>0</v>
      </c>
      <c r="R60" s="173" t="s">
        <v>210</v>
      </c>
      <c r="S60" s="173" t="s">
        <v>178</v>
      </c>
      <c r="T60" s="174" t="s">
        <v>178</v>
      </c>
      <c r="U60" s="160">
        <v>0</v>
      </c>
      <c r="V60" s="160">
        <f>ROUND(E60*U60,2)</f>
        <v>0</v>
      </c>
      <c r="W60" s="160"/>
      <c r="X60" s="151"/>
      <c r="Y60" s="151"/>
      <c r="Z60" s="151"/>
      <c r="AA60" s="151"/>
      <c r="AB60" s="151"/>
      <c r="AC60" s="151"/>
      <c r="AD60" s="151"/>
      <c r="AE60" s="151"/>
      <c r="AF60" s="151"/>
      <c r="AG60" s="151" t="s">
        <v>197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92" t="s">
        <v>266</v>
      </c>
      <c r="D61" s="189"/>
      <c r="E61" s="190">
        <v>388.40000000000003</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201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68">
        <v>19</v>
      </c>
      <c r="B62" s="169" t="s">
        <v>267</v>
      </c>
      <c r="C62" s="185" t="s">
        <v>268</v>
      </c>
      <c r="D62" s="170" t="s">
        <v>269</v>
      </c>
      <c r="E62" s="171">
        <v>7.25</v>
      </c>
      <c r="F62" s="172"/>
      <c r="G62" s="173">
        <f>ROUND(E62*F62,2)</f>
        <v>0</v>
      </c>
      <c r="H62" s="172"/>
      <c r="I62" s="173">
        <f>ROUND(E62*H62,2)</f>
        <v>0</v>
      </c>
      <c r="J62" s="172"/>
      <c r="K62" s="173">
        <f>ROUND(E62*J62,2)</f>
        <v>0</v>
      </c>
      <c r="L62" s="173">
        <v>21</v>
      </c>
      <c r="M62" s="173">
        <f>G62*(1+L62/100)</f>
        <v>0</v>
      </c>
      <c r="N62" s="173">
        <v>1E-3</v>
      </c>
      <c r="O62" s="173">
        <f>ROUND(E62*N62,2)</f>
        <v>0.01</v>
      </c>
      <c r="P62" s="173">
        <v>0</v>
      </c>
      <c r="Q62" s="173">
        <f>ROUND(E62*P62,2)</f>
        <v>0</v>
      </c>
      <c r="R62" s="173" t="s">
        <v>270</v>
      </c>
      <c r="S62" s="173" t="s">
        <v>178</v>
      </c>
      <c r="T62" s="174" t="s">
        <v>178</v>
      </c>
      <c r="U62" s="160">
        <v>0</v>
      </c>
      <c r="V62" s="160">
        <f>ROUND(E62*U62,2)</f>
        <v>0</v>
      </c>
      <c r="W62" s="160"/>
      <c r="X62" s="151"/>
      <c r="Y62" s="151"/>
      <c r="Z62" s="151"/>
      <c r="AA62" s="151"/>
      <c r="AB62" s="151"/>
      <c r="AC62" s="151"/>
      <c r="AD62" s="151"/>
      <c r="AE62" s="151"/>
      <c r="AF62" s="151"/>
      <c r="AG62" s="151" t="s">
        <v>271</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2" t="s">
        <v>272</v>
      </c>
      <c r="D63" s="189"/>
      <c r="E63" s="190">
        <v>7.25</v>
      </c>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201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68">
        <v>20</v>
      </c>
      <c r="B64" s="169" t="s">
        <v>273</v>
      </c>
      <c r="C64" s="185" t="s">
        <v>274</v>
      </c>
      <c r="D64" s="170" t="s">
        <v>209</v>
      </c>
      <c r="E64" s="171">
        <v>16.880000000000003</v>
      </c>
      <c r="F64" s="172"/>
      <c r="G64" s="173">
        <f>ROUND(E64*F64,2)</f>
        <v>0</v>
      </c>
      <c r="H64" s="172"/>
      <c r="I64" s="173">
        <f>ROUND(E64*H64,2)</f>
        <v>0</v>
      </c>
      <c r="J64" s="172"/>
      <c r="K64" s="173">
        <f>ROUND(E64*J64,2)</f>
        <v>0</v>
      </c>
      <c r="L64" s="173">
        <v>21</v>
      </c>
      <c r="M64" s="173">
        <f>G64*(1+L64/100)</f>
        <v>0</v>
      </c>
      <c r="N64" s="173">
        <v>1.6700000000000002</v>
      </c>
      <c r="O64" s="173">
        <f>ROUND(E64*N64,2)</f>
        <v>28.19</v>
      </c>
      <c r="P64" s="173">
        <v>0</v>
      </c>
      <c r="Q64" s="173">
        <f>ROUND(E64*P64,2)</f>
        <v>0</v>
      </c>
      <c r="R64" s="173" t="s">
        <v>270</v>
      </c>
      <c r="S64" s="173" t="s">
        <v>178</v>
      </c>
      <c r="T64" s="174" t="s">
        <v>178</v>
      </c>
      <c r="U64" s="160">
        <v>0</v>
      </c>
      <c r="V64" s="160">
        <f>ROUND(E64*U64,2)</f>
        <v>0</v>
      </c>
      <c r="W64" s="160"/>
      <c r="X64" s="151"/>
      <c r="Y64" s="151"/>
      <c r="Z64" s="151"/>
      <c r="AA64" s="151"/>
      <c r="AB64" s="151"/>
      <c r="AC64" s="151"/>
      <c r="AD64" s="151"/>
      <c r="AE64" s="151"/>
      <c r="AF64" s="151"/>
      <c r="AG64" s="151" t="s">
        <v>271</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2" t="s">
        <v>275</v>
      </c>
      <c r="D65" s="189"/>
      <c r="E65" s="190">
        <v>16.880000000000003</v>
      </c>
      <c r="F65" s="160"/>
      <c r="G65" s="160"/>
      <c r="H65" s="160"/>
      <c r="I65" s="160"/>
      <c r="J65" s="160"/>
      <c r="K65" s="160"/>
      <c r="L65" s="160"/>
      <c r="M65" s="160"/>
      <c r="N65" s="160"/>
      <c r="O65" s="160"/>
      <c r="P65" s="160"/>
      <c r="Q65" s="160"/>
      <c r="R65" s="160"/>
      <c r="S65" s="160"/>
      <c r="T65" s="160"/>
      <c r="U65" s="160"/>
      <c r="V65" s="160"/>
      <c r="W65" s="160"/>
      <c r="X65" s="151"/>
      <c r="Y65" s="151"/>
      <c r="Z65" s="151"/>
      <c r="AA65" s="151"/>
      <c r="AB65" s="151"/>
      <c r="AC65" s="151"/>
      <c r="AD65" s="151"/>
      <c r="AE65" s="151"/>
      <c r="AF65" s="151"/>
      <c r="AG65" s="151" t="s">
        <v>201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68">
        <v>21</v>
      </c>
      <c r="B66" s="169" t="s">
        <v>276</v>
      </c>
      <c r="C66" s="185" t="s">
        <v>277</v>
      </c>
      <c r="D66" s="170" t="s">
        <v>278</v>
      </c>
      <c r="E66" s="171">
        <v>220.98000000000002</v>
      </c>
      <c r="F66" s="172"/>
      <c r="G66" s="173">
        <f>ROUND(E66*F66,2)</f>
        <v>0</v>
      </c>
      <c r="H66" s="172"/>
      <c r="I66" s="173">
        <f>ROUND(E66*H66,2)</f>
        <v>0</v>
      </c>
      <c r="J66" s="172"/>
      <c r="K66" s="173">
        <f>ROUND(E66*J66,2)</f>
        <v>0</v>
      </c>
      <c r="L66" s="173">
        <v>21</v>
      </c>
      <c r="M66" s="173">
        <f>G66*(1+L66/100)</f>
        <v>0</v>
      </c>
      <c r="N66" s="173">
        <v>1.7000000000000002</v>
      </c>
      <c r="O66" s="173">
        <f>ROUND(E66*N66,2)</f>
        <v>375.67</v>
      </c>
      <c r="P66" s="173">
        <v>0</v>
      </c>
      <c r="Q66" s="173">
        <f>ROUND(E66*P66,2)</f>
        <v>0</v>
      </c>
      <c r="R66" s="173"/>
      <c r="S66" s="173" t="s">
        <v>184</v>
      </c>
      <c r="T66" s="174" t="s">
        <v>279</v>
      </c>
      <c r="U66" s="160">
        <v>0</v>
      </c>
      <c r="V66" s="160">
        <f>ROUND(E66*U66,2)</f>
        <v>0</v>
      </c>
      <c r="W66" s="160"/>
      <c r="X66" s="151"/>
      <c r="Y66" s="151"/>
      <c r="Z66" s="151"/>
      <c r="AA66" s="151"/>
      <c r="AB66" s="151"/>
      <c r="AC66" s="151"/>
      <c r="AD66" s="151"/>
      <c r="AE66" s="151"/>
      <c r="AF66" s="151"/>
      <c r="AG66" s="151" t="s">
        <v>271</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92" t="s">
        <v>280</v>
      </c>
      <c r="D67" s="189"/>
      <c r="E67" s="190">
        <v>220.98000000000002</v>
      </c>
      <c r="F67" s="160"/>
      <c r="G67" s="16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201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68">
        <v>22</v>
      </c>
      <c r="B68" s="169" t="s">
        <v>281</v>
      </c>
      <c r="C68" s="185" t="s">
        <v>282</v>
      </c>
      <c r="D68" s="170" t="s">
        <v>283</v>
      </c>
      <c r="E68" s="171">
        <v>24.580000000000002</v>
      </c>
      <c r="F68" s="172"/>
      <c r="G68" s="173">
        <f>ROUND(E68*F68,2)</f>
        <v>0</v>
      </c>
      <c r="H68" s="172"/>
      <c r="I68" s="173">
        <f>ROUND(E68*H68,2)</f>
        <v>0</v>
      </c>
      <c r="J68" s="172"/>
      <c r="K68" s="173">
        <f>ROUND(E68*J68,2)</f>
        <v>0</v>
      </c>
      <c r="L68" s="173">
        <v>21</v>
      </c>
      <c r="M68" s="173">
        <f>G68*(1+L68/100)</f>
        <v>0</v>
      </c>
      <c r="N68" s="173">
        <v>1</v>
      </c>
      <c r="O68" s="173">
        <f>ROUND(E68*N68,2)</f>
        <v>24.58</v>
      </c>
      <c r="P68" s="173">
        <v>0</v>
      </c>
      <c r="Q68" s="173">
        <f>ROUND(E68*P68,2)</f>
        <v>0</v>
      </c>
      <c r="R68" s="173" t="s">
        <v>270</v>
      </c>
      <c r="S68" s="173" t="s">
        <v>178</v>
      </c>
      <c r="T68" s="174" t="s">
        <v>178</v>
      </c>
      <c r="U68" s="160">
        <v>0</v>
      </c>
      <c r="V68" s="160">
        <f>ROUND(E68*U68,2)</f>
        <v>0</v>
      </c>
      <c r="W68" s="160"/>
      <c r="X68" s="151"/>
      <c r="Y68" s="151"/>
      <c r="Z68" s="151"/>
      <c r="AA68" s="151"/>
      <c r="AB68" s="151"/>
      <c r="AC68" s="151"/>
      <c r="AD68" s="151"/>
      <c r="AE68" s="151"/>
      <c r="AF68" s="151"/>
      <c r="AG68" s="151" t="s">
        <v>271</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2" t="s">
        <v>284</v>
      </c>
      <c r="D69" s="189"/>
      <c r="E69" s="190">
        <v>24.580000000000002</v>
      </c>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201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x14ac:dyDescent="0.2">
      <c r="A70" s="162" t="s">
        <v>173</v>
      </c>
      <c r="B70" s="163" t="s">
        <v>129</v>
      </c>
      <c r="C70" s="183" t="s">
        <v>130</v>
      </c>
      <c r="D70" s="164"/>
      <c r="E70" s="165"/>
      <c r="F70" s="166"/>
      <c r="G70" s="166">
        <f>SUMIF(AG71:AG76,"&lt;&gt;NOR",G71:G76)</f>
        <v>0</v>
      </c>
      <c r="H70" s="166"/>
      <c r="I70" s="166">
        <f>SUM(I71:I76)</f>
        <v>0</v>
      </c>
      <c r="J70" s="166"/>
      <c r="K70" s="166">
        <f>SUM(K71:K76)</f>
        <v>0</v>
      </c>
      <c r="L70" s="166"/>
      <c r="M70" s="166">
        <f>SUM(M71:M76)</f>
        <v>0</v>
      </c>
      <c r="N70" s="166"/>
      <c r="O70" s="166">
        <f>SUM(O71:O76)</f>
        <v>6.76</v>
      </c>
      <c r="P70" s="166"/>
      <c r="Q70" s="166">
        <f>SUM(Q71:Q76)</f>
        <v>0</v>
      </c>
      <c r="R70" s="166"/>
      <c r="S70" s="166"/>
      <c r="T70" s="167"/>
      <c r="U70" s="161"/>
      <c r="V70" s="161">
        <f>SUM(V71:V76)</f>
        <v>18.689999999999998</v>
      </c>
      <c r="W70" s="161"/>
      <c r="AG70" t="s">
        <v>174</v>
      </c>
    </row>
    <row r="71" spans="1:60" outlineLevel="1" x14ac:dyDescent="0.2">
      <c r="A71" s="168">
        <v>23</v>
      </c>
      <c r="B71" s="169" t="s">
        <v>285</v>
      </c>
      <c r="C71" s="185" t="s">
        <v>286</v>
      </c>
      <c r="D71" s="170" t="s">
        <v>209</v>
      </c>
      <c r="E71" s="171">
        <v>2.64</v>
      </c>
      <c r="F71" s="172"/>
      <c r="G71" s="173">
        <f>ROUND(E71*F71,2)</f>
        <v>0</v>
      </c>
      <c r="H71" s="172"/>
      <c r="I71" s="173">
        <f>ROUND(E71*H71,2)</f>
        <v>0</v>
      </c>
      <c r="J71" s="172"/>
      <c r="K71" s="173">
        <f>ROUND(E71*J71,2)</f>
        <v>0</v>
      </c>
      <c r="L71" s="173">
        <v>21</v>
      </c>
      <c r="M71" s="173">
        <f>G71*(1+L71/100)</f>
        <v>0</v>
      </c>
      <c r="N71" s="173">
        <v>2.5250000000000004</v>
      </c>
      <c r="O71" s="173">
        <f>ROUND(E71*N71,2)</f>
        <v>6.67</v>
      </c>
      <c r="P71" s="173">
        <v>0</v>
      </c>
      <c r="Q71" s="173">
        <f>ROUND(E71*P71,2)</f>
        <v>0</v>
      </c>
      <c r="R71" s="173" t="s">
        <v>287</v>
      </c>
      <c r="S71" s="173" t="s">
        <v>178</v>
      </c>
      <c r="T71" s="174" t="s">
        <v>178</v>
      </c>
      <c r="U71" s="160">
        <v>3.4760000000000004</v>
      </c>
      <c r="V71" s="160">
        <f>ROUND(E71*U71,2)</f>
        <v>9.18</v>
      </c>
      <c r="W71" s="160"/>
      <c r="X71" s="151"/>
      <c r="Y71" s="151"/>
      <c r="Z71" s="151"/>
      <c r="AA71" s="151"/>
      <c r="AB71" s="151"/>
      <c r="AC71" s="151"/>
      <c r="AD71" s="151"/>
      <c r="AE71" s="151"/>
      <c r="AF71" s="151"/>
      <c r="AG71" s="151" t="s">
        <v>197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2" t="s">
        <v>288</v>
      </c>
      <c r="D72" s="189"/>
      <c r="E72" s="190">
        <v>2.64</v>
      </c>
      <c r="F72" s="160"/>
      <c r="G72" s="160"/>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201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68">
        <v>24</v>
      </c>
      <c r="B73" s="169" t="s">
        <v>289</v>
      </c>
      <c r="C73" s="185" t="s">
        <v>290</v>
      </c>
      <c r="D73" s="170" t="s">
        <v>195</v>
      </c>
      <c r="E73" s="171">
        <v>9.6000000000000014</v>
      </c>
      <c r="F73" s="172"/>
      <c r="G73" s="173">
        <f>ROUND(E73*F73,2)</f>
        <v>0</v>
      </c>
      <c r="H73" s="172"/>
      <c r="I73" s="173">
        <f>ROUND(E73*H73,2)</f>
        <v>0</v>
      </c>
      <c r="J73" s="172"/>
      <c r="K73" s="173">
        <f>ROUND(E73*J73,2)</f>
        <v>0</v>
      </c>
      <c r="L73" s="173">
        <v>21</v>
      </c>
      <c r="M73" s="173">
        <f>G73*(1+L73/100)</f>
        <v>0</v>
      </c>
      <c r="N73" s="173">
        <v>3.9500000000000004E-3</v>
      </c>
      <c r="O73" s="173">
        <f>ROUND(E73*N73,2)</f>
        <v>0.04</v>
      </c>
      <c r="P73" s="173">
        <v>0</v>
      </c>
      <c r="Q73" s="173">
        <f>ROUND(E73*P73,2)</f>
        <v>0</v>
      </c>
      <c r="R73" s="173" t="s">
        <v>287</v>
      </c>
      <c r="S73" s="173" t="s">
        <v>178</v>
      </c>
      <c r="T73" s="174" t="s">
        <v>178</v>
      </c>
      <c r="U73" s="160">
        <v>0.83400000000000007</v>
      </c>
      <c r="V73" s="160">
        <f>ROUND(E73*U73,2)</f>
        <v>8.01</v>
      </c>
      <c r="W73" s="160"/>
      <c r="X73" s="151"/>
      <c r="Y73" s="151"/>
      <c r="Z73" s="151"/>
      <c r="AA73" s="151"/>
      <c r="AB73" s="151"/>
      <c r="AC73" s="151"/>
      <c r="AD73" s="151"/>
      <c r="AE73" s="151"/>
      <c r="AF73" s="151"/>
      <c r="AG73" s="151" t="s">
        <v>197</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92" t="s">
        <v>291</v>
      </c>
      <c r="D74" s="189"/>
      <c r="E74" s="190">
        <v>9.6000000000000014</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201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68">
        <v>25</v>
      </c>
      <c r="B75" s="169" t="s">
        <v>292</v>
      </c>
      <c r="C75" s="185" t="s">
        <v>293</v>
      </c>
      <c r="D75" s="170" t="s">
        <v>204</v>
      </c>
      <c r="E75" s="171">
        <v>12</v>
      </c>
      <c r="F75" s="172"/>
      <c r="G75" s="173">
        <f>ROUND(E75*F75,2)</f>
        <v>0</v>
      </c>
      <c r="H75" s="172"/>
      <c r="I75" s="173">
        <f>ROUND(E75*H75,2)</f>
        <v>0</v>
      </c>
      <c r="J75" s="172"/>
      <c r="K75" s="173">
        <f>ROUND(E75*J75,2)</f>
        <v>0</v>
      </c>
      <c r="L75" s="173">
        <v>21</v>
      </c>
      <c r="M75" s="173">
        <f>G75*(1+L75/100)</f>
        <v>0</v>
      </c>
      <c r="N75" s="173">
        <v>4.3800000000000002E-3</v>
      </c>
      <c r="O75" s="173">
        <f>ROUND(E75*N75,2)</f>
        <v>0.05</v>
      </c>
      <c r="P75" s="173">
        <v>0</v>
      </c>
      <c r="Q75" s="173">
        <f>ROUND(E75*P75,2)</f>
        <v>0</v>
      </c>
      <c r="R75" s="173" t="s">
        <v>287</v>
      </c>
      <c r="S75" s="173" t="s">
        <v>178</v>
      </c>
      <c r="T75" s="174" t="s">
        <v>178</v>
      </c>
      <c r="U75" s="160">
        <v>0.125</v>
      </c>
      <c r="V75" s="160">
        <f>ROUND(E75*U75,2)</f>
        <v>1.5</v>
      </c>
      <c r="W75" s="160"/>
      <c r="X75" s="151"/>
      <c r="Y75" s="151"/>
      <c r="Z75" s="151"/>
      <c r="AA75" s="151"/>
      <c r="AB75" s="151"/>
      <c r="AC75" s="151"/>
      <c r="AD75" s="151"/>
      <c r="AE75" s="151"/>
      <c r="AF75" s="151"/>
      <c r="AG75" s="151" t="s">
        <v>197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92" t="s">
        <v>294</v>
      </c>
      <c r="D76" s="189"/>
      <c r="E76" s="190">
        <v>12</v>
      </c>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201</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x14ac:dyDescent="0.2">
      <c r="A77" s="162" t="s">
        <v>173</v>
      </c>
      <c r="B77" s="163" t="s">
        <v>131</v>
      </c>
      <c r="C77" s="183" t="s">
        <v>132</v>
      </c>
      <c r="D77" s="164"/>
      <c r="E77" s="165"/>
      <c r="F77" s="166"/>
      <c r="G77" s="166">
        <f>SUMIF(AG78:AG80,"&lt;&gt;NOR",G78:G80)</f>
        <v>0</v>
      </c>
      <c r="H77" s="166"/>
      <c r="I77" s="166">
        <f>SUM(I78:I80)</f>
        <v>0</v>
      </c>
      <c r="J77" s="166"/>
      <c r="K77" s="166">
        <f>SUM(K78:K80)</f>
        <v>0</v>
      </c>
      <c r="L77" s="166"/>
      <c r="M77" s="166">
        <f>SUM(M78:M80)</f>
        <v>0</v>
      </c>
      <c r="N77" s="166"/>
      <c r="O77" s="166">
        <f>SUM(O78:O80)</f>
        <v>2.46</v>
      </c>
      <c r="P77" s="166"/>
      <c r="Q77" s="166">
        <f>SUM(Q78:Q80)</f>
        <v>0</v>
      </c>
      <c r="R77" s="166"/>
      <c r="S77" s="166"/>
      <c r="T77" s="167"/>
      <c r="U77" s="161"/>
      <c r="V77" s="161">
        <f>SUM(V78:V80)</f>
        <v>1.71</v>
      </c>
      <c r="W77" s="161"/>
      <c r="AG77" t="s">
        <v>174</v>
      </c>
    </row>
    <row r="78" spans="1:60" outlineLevel="1" x14ac:dyDescent="0.2">
      <c r="A78" s="168">
        <v>26</v>
      </c>
      <c r="B78" s="169" t="s">
        <v>295</v>
      </c>
      <c r="C78" s="185" t="s">
        <v>296</v>
      </c>
      <c r="D78" s="170" t="s">
        <v>209</v>
      </c>
      <c r="E78" s="171">
        <v>1.3</v>
      </c>
      <c r="F78" s="172"/>
      <c r="G78" s="173">
        <f>ROUND(E78*F78,2)</f>
        <v>0</v>
      </c>
      <c r="H78" s="172"/>
      <c r="I78" s="173">
        <f>ROUND(E78*H78,2)</f>
        <v>0</v>
      </c>
      <c r="J78" s="172"/>
      <c r="K78" s="173">
        <f>ROUND(E78*J78,2)</f>
        <v>0</v>
      </c>
      <c r="L78" s="173">
        <v>21</v>
      </c>
      <c r="M78" s="173">
        <f>G78*(1+L78/100)</f>
        <v>0</v>
      </c>
      <c r="N78" s="173">
        <v>1.8907700000000001</v>
      </c>
      <c r="O78" s="173">
        <f>ROUND(E78*N78,2)</f>
        <v>2.46</v>
      </c>
      <c r="P78" s="173">
        <v>0</v>
      </c>
      <c r="Q78" s="173">
        <f>ROUND(E78*P78,2)</f>
        <v>0</v>
      </c>
      <c r="R78" s="173" t="s">
        <v>297</v>
      </c>
      <c r="S78" s="173" t="s">
        <v>178</v>
      </c>
      <c r="T78" s="174" t="s">
        <v>178</v>
      </c>
      <c r="U78" s="160">
        <v>1.3170000000000002</v>
      </c>
      <c r="V78" s="160">
        <f>ROUND(E78*U78,2)</f>
        <v>1.71</v>
      </c>
      <c r="W78" s="160"/>
      <c r="X78" s="151"/>
      <c r="Y78" s="151"/>
      <c r="Z78" s="151"/>
      <c r="AA78" s="151"/>
      <c r="AB78" s="151"/>
      <c r="AC78" s="151"/>
      <c r="AD78" s="151"/>
      <c r="AE78" s="151"/>
      <c r="AF78" s="151"/>
      <c r="AG78" s="151" t="s">
        <v>197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252" t="s">
        <v>298</v>
      </c>
      <c r="D79" s="253"/>
      <c r="E79" s="253"/>
      <c r="F79" s="253"/>
      <c r="G79" s="253"/>
      <c r="H79" s="160"/>
      <c r="I79" s="160"/>
      <c r="J79" s="160"/>
      <c r="K79" s="160"/>
      <c r="L79" s="160"/>
      <c r="M79" s="160"/>
      <c r="N79" s="160"/>
      <c r="O79" s="160"/>
      <c r="P79" s="160"/>
      <c r="Q79" s="160"/>
      <c r="R79" s="160"/>
      <c r="S79" s="160"/>
      <c r="T79" s="160"/>
      <c r="U79" s="160"/>
      <c r="V79" s="160"/>
      <c r="W79" s="160"/>
      <c r="X79" s="151"/>
      <c r="Y79" s="151"/>
      <c r="Z79" s="151"/>
      <c r="AA79" s="151"/>
      <c r="AB79" s="151"/>
      <c r="AC79" s="151"/>
      <c r="AD79" s="151"/>
      <c r="AE79" s="151"/>
      <c r="AF79" s="151"/>
      <c r="AG79" s="151" t="s">
        <v>199</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92" t="s">
        <v>299</v>
      </c>
      <c r="D80" s="189"/>
      <c r="E80" s="190">
        <v>1.3</v>
      </c>
      <c r="F80" s="160"/>
      <c r="G80" s="1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201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x14ac:dyDescent="0.2">
      <c r="A81" s="162" t="s">
        <v>173</v>
      </c>
      <c r="B81" s="163" t="s">
        <v>133</v>
      </c>
      <c r="C81" s="183" t="s">
        <v>134</v>
      </c>
      <c r="D81" s="164"/>
      <c r="E81" s="165"/>
      <c r="F81" s="166"/>
      <c r="G81" s="166">
        <f>SUMIF(AG82:AG96,"&lt;&gt;NOR",G82:G96)</f>
        <v>0</v>
      </c>
      <c r="H81" s="166"/>
      <c r="I81" s="166">
        <f>SUM(I82:I96)</f>
        <v>0</v>
      </c>
      <c r="J81" s="166"/>
      <c r="K81" s="166">
        <f>SUM(K82:K96)</f>
        <v>0</v>
      </c>
      <c r="L81" s="166"/>
      <c r="M81" s="166">
        <f>SUM(M82:M96)</f>
        <v>0</v>
      </c>
      <c r="N81" s="166"/>
      <c r="O81" s="166">
        <f>SUM(O82:O96)</f>
        <v>422.73</v>
      </c>
      <c r="P81" s="166"/>
      <c r="Q81" s="166">
        <f>SUM(Q82:Q96)</f>
        <v>0</v>
      </c>
      <c r="R81" s="166"/>
      <c r="S81" s="166"/>
      <c r="T81" s="167"/>
      <c r="U81" s="161"/>
      <c r="V81" s="161">
        <f>SUM(V82:V96)</f>
        <v>259.95999999999998</v>
      </c>
      <c r="W81" s="161"/>
      <c r="AG81" t="s">
        <v>174</v>
      </c>
    </row>
    <row r="82" spans="1:60" ht="22.5" outlineLevel="1" x14ac:dyDescent="0.2">
      <c r="A82" s="168">
        <v>27</v>
      </c>
      <c r="B82" s="169" t="s">
        <v>300</v>
      </c>
      <c r="C82" s="185" t="s">
        <v>301</v>
      </c>
      <c r="D82" s="170" t="s">
        <v>195</v>
      </c>
      <c r="E82" s="171">
        <v>428.5</v>
      </c>
      <c r="F82" s="172"/>
      <c r="G82" s="173">
        <f>ROUND(E82*F82,2)</f>
        <v>0</v>
      </c>
      <c r="H82" s="172"/>
      <c r="I82" s="173">
        <f>ROUND(E82*H82,2)</f>
        <v>0</v>
      </c>
      <c r="J82" s="172"/>
      <c r="K82" s="173">
        <f>ROUND(E82*J82,2)</f>
        <v>0</v>
      </c>
      <c r="L82" s="173">
        <v>21</v>
      </c>
      <c r="M82" s="173">
        <f>G82*(1+L82/100)</f>
        <v>0</v>
      </c>
      <c r="N82" s="173">
        <v>0.27994000000000002</v>
      </c>
      <c r="O82" s="173">
        <f>ROUND(E82*N82,2)</f>
        <v>119.95</v>
      </c>
      <c r="P82" s="173">
        <v>0</v>
      </c>
      <c r="Q82" s="173">
        <f>ROUND(E82*P82,2)</f>
        <v>0</v>
      </c>
      <c r="R82" s="173" t="s">
        <v>196</v>
      </c>
      <c r="S82" s="173" t="s">
        <v>178</v>
      </c>
      <c r="T82" s="174" t="s">
        <v>178</v>
      </c>
      <c r="U82" s="160">
        <v>2.6000000000000002E-2</v>
      </c>
      <c r="V82" s="160">
        <f>ROUND(E82*U82,2)</f>
        <v>11.14</v>
      </c>
      <c r="W82" s="160"/>
      <c r="X82" s="151"/>
      <c r="Y82" s="151"/>
      <c r="Z82" s="151"/>
      <c r="AA82" s="151"/>
      <c r="AB82" s="151"/>
      <c r="AC82" s="151"/>
      <c r="AD82" s="151"/>
      <c r="AE82" s="151"/>
      <c r="AF82" s="151"/>
      <c r="AG82" s="151" t="s">
        <v>197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2" t="s">
        <v>302</v>
      </c>
      <c r="D83" s="189"/>
      <c r="E83" s="190">
        <v>428.5</v>
      </c>
      <c r="F83" s="160"/>
      <c r="G83" s="160"/>
      <c r="H83" s="160"/>
      <c r="I83" s="160"/>
      <c r="J83" s="160"/>
      <c r="K83" s="160"/>
      <c r="L83" s="160"/>
      <c r="M83" s="160"/>
      <c r="N83" s="160"/>
      <c r="O83" s="160"/>
      <c r="P83" s="160"/>
      <c r="Q83" s="160"/>
      <c r="R83" s="160"/>
      <c r="S83" s="160"/>
      <c r="T83" s="160"/>
      <c r="U83" s="160"/>
      <c r="V83" s="160"/>
      <c r="W83" s="160"/>
      <c r="X83" s="151"/>
      <c r="Y83" s="151"/>
      <c r="Z83" s="151"/>
      <c r="AA83" s="151"/>
      <c r="AB83" s="151"/>
      <c r="AC83" s="151"/>
      <c r="AD83" s="151"/>
      <c r="AE83" s="151"/>
      <c r="AF83" s="151"/>
      <c r="AG83" s="151" t="s">
        <v>201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2.5" outlineLevel="1" x14ac:dyDescent="0.2">
      <c r="A84" s="168">
        <v>28</v>
      </c>
      <c r="B84" s="169" t="s">
        <v>303</v>
      </c>
      <c r="C84" s="185" t="s">
        <v>304</v>
      </c>
      <c r="D84" s="170" t="s">
        <v>195</v>
      </c>
      <c r="E84" s="171">
        <v>428.5</v>
      </c>
      <c r="F84" s="172"/>
      <c r="G84" s="173">
        <f>ROUND(E84*F84,2)</f>
        <v>0</v>
      </c>
      <c r="H84" s="172"/>
      <c r="I84" s="173">
        <f>ROUND(E84*H84,2)</f>
        <v>0</v>
      </c>
      <c r="J84" s="172"/>
      <c r="K84" s="173">
        <f>ROUND(E84*J84,2)</f>
        <v>0</v>
      </c>
      <c r="L84" s="173">
        <v>21</v>
      </c>
      <c r="M84" s="173">
        <f>G84*(1+L84/100)</f>
        <v>0</v>
      </c>
      <c r="N84" s="173">
        <v>0.441</v>
      </c>
      <c r="O84" s="173">
        <f>ROUND(E84*N84,2)</f>
        <v>188.97</v>
      </c>
      <c r="P84" s="173">
        <v>0</v>
      </c>
      <c r="Q84" s="173">
        <f>ROUND(E84*P84,2)</f>
        <v>0</v>
      </c>
      <c r="R84" s="173" t="s">
        <v>196</v>
      </c>
      <c r="S84" s="173" t="s">
        <v>178</v>
      </c>
      <c r="T84" s="174" t="s">
        <v>178</v>
      </c>
      <c r="U84" s="160">
        <v>2.9000000000000001E-2</v>
      </c>
      <c r="V84" s="160">
        <f>ROUND(E84*U84,2)</f>
        <v>12.43</v>
      </c>
      <c r="W84" s="160"/>
      <c r="X84" s="151"/>
      <c r="Y84" s="151"/>
      <c r="Z84" s="151"/>
      <c r="AA84" s="151"/>
      <c r="AB84" s="151"/>
      <c r="AC84" s="151"/>
      <c r="AD84" s="151"/>
      <c r="AE84" s="151"/>
      <c r="AF84" s="151"/>
      <c r="AG84" s="151" t="s">
        <v>197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2" t="s">
        <v>305</v>
      </c>
      <c r="D85" s="189"/>
      <c r="E85" s="190">
        <v>428.5</v>
      </c>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201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68">
        <v>29</v>
      </c>
      <c r="B86" s="169" t="s">
        <v>306</v>
      </c>
      <c r="C86" s="185" t="s">
        <v>307</v>
      </c>
      <c r="D86" s="170" t="s">
        <v>195</v>
      </c>
      <c r="E86" s="171">
        <v>7</v>
      </c>
      <c r="F86" s="172"/>
      <c r="G86" s="173">
        <f>ROUND(E86*F86,2)</f>
        <v>0</v>
      </c>
      <c r="H86" s="172"/>
      <c r="I86" s="173">
        <f>ROUND(E86*H86,2)</f>
        <v>0</v>
      </c>
      <c r="J86" s="172"/>
      <c r="K86" s="173">
        <f>ROUND(E86*J86,2)</f>
        <v>0</v>
      </c>
      <c r="L86" s="173">
        <v>21</v>
      </c>
      <c r="M86" s="173">
        <f>G86*(1+L86/100)</f>
        <v>0</v>
      </c>
      <c r="N86" s="173">
        <v>0.20240000000000002</v>
      </c>
      <c r="O86" s="173">
        <f>ROUND(E86*N86,2)</f>
        <v>1.42</v>
      </c>
      <c r="P86" s="173">
        <v>0</v>
      </c>
      <c r="Q86" s="173">
        <f>ROUND(E86*P86,2)</f>
        <v>0</v>
      </c>
      <c r="R86" s="173" t="s">
        <v>196</v>
      </c>
      <c r="S86" s="173" t="s">
        <v>178</v>
      </c>
      <c r="T86" s="174" t="s">
        <v>178</v>
      </c>
      <c r="U86" s="160">
        <v>3.4000000000000002E-2</v>
      </c>
      <c r="V86" s="160">
        <f>ROUND(E86*U86,2)</f>
        <v>0.24</v>
      </c>
      <c r="W86" s="160"/>
      <c r="X86" s="151"/>
      <c r="Y86" s="151"/>
      <c r="Z86" s="151"/>
      <c r="AA86" s="151"/>
      <c r="AB86" s="151"/>
      <c r="AC86" s="151"/>
      <c r="AD86" s="151"/>
      <c r="AE86" s="151"/>
      <c r="AF86" s="151"/>
      <c r="AG86" s="151" t="s">
        <v>197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52" t="s">
        <v>308</v>
      </c>
      <c r="D87" s="253"/>
      <c r="E87" s="253"/>
      <c r="F87" s="253"/>
      <c r="G87" s="253"/>
      <c r="H87" s="160"/>
      <c r="I87" s="160"/>
      <c r="J87" s="160"/>
      <c r="K87" s="160"/>
      <c r="L87" s="160"/>
      <c r="M87" s="160"/>
      <c r="N87" s="160"/>
      <c r="O87" s="160"/>
      <c r="P87" s="160"/>
      <c r="Q87" s="160"/>
      <c r="R87" s="160"/>
      <c r="S87" s="160"/>
      <c r="T87" s="160"/>
      <c r="U87" s="160"/>
      <c r="V87" s="160"/>
      <c r="W87" s="160"/>
      <c r="X87" s="151"/>
      <c r="Y87" s="151"/>
      <c r="Z87" s="151"/>
      <c r="AA87" s="151"/>
      <c r="AB87" s="151"/>
      <c r="AC87" s="151"/>
      <c r="AD87" s="151"/>
      <c r="AE87" s="151"/>
      <c r="AF87" s="151"/>
      <c r="AG87" s="151" t="s">
        <v>199</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56" t="s">
        <v>309</v>
      </c>
      <c r="D88" s="257"/>
      <c r="E88" s="257"/>
      <c r="F88" s="257"/>
      <c r="G88" s="257"/>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310</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2" t="s">
        <v>311</v>
      </c>
      <c r="D89" s="189"/>
      <c r="E89" s="190">
        <v>7</v>
      </c>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201</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68">
        <v>30</v>
      </c>
      <c r="B90" s="169" t="s">
        <v>312</v>
      </c>
      <c r="C90" s="185" t="s">
        <v>313</v>
      </c>
      <c r="D90" s="170" t="s">
        <v>209</v>
      </c>
      <c r="E90" s="171">
        <v>4.75</v>
      </c>
      <c r="F90" s="172"/>
      <c r="G90" s="173">
        <f>ROUND(E90*F90,2)</f>
        <v>0</v>
      </c>
      <c r="H90" s="172"/>
      <c r="I90" s="173">
        <f>ROUND(E90*H90,2)</f>
        <v>0</v>
      </c>
      <c r="J90" s="172"/>
      <c r="K90" s="173">
        <f>ROUND(E90*J90,2)</f>
        <v>0</v>
      </c>
      <c r="L90" s="173">
        <v>21</v>
      </c>
      <c r="M90" s="173">
        <f>G90*(1+L90/100)</f>
        <v>0</v>
      </c>
      <c r="N90" s="173">
        <v>0</v>
      </c>
      <c r="O90" s="173">
        <f>ROUND(E90*N90,2)</f>
        <v>0</v>
      </c>
      <c r="P90" s="173">
        <v>0</v>
      </c>
      <c r="Q90" s="173">
        <f>ROUND(E90*P90,2)</f>
        <v>0</v>
      </c>
      <c r="R90" s="173" t="s">
        <v>196</v>
      </c>
      <c r="S90" s="173" t="s">
        <v>178</v>
      </c>
      <c r="T90" s="174" t="s">
        <v>178</v>
      </c>
      <c r="U90" s="160">
        <v>0.96000000000000008</v>
      </c>
      <c r="V90" s="160">
        <f>ROUND(E90*U90,2)</f>
        <v>4.5599999999999996</v>
      </c>
      <c r="W90" s="160"/>
      <c r="X90" s="151"/>
      <c r="Y90" s="151"/>
      <c r="Z90" s="151"/>
      <c r="AA90" s="151"/>
      <c r="AB90" s="151"/>
      <c r="AC90" s="151"/>
      <c r="AD90" s="151"/>
      <c r="AE90" s="151"/>
      <c r="AF90" s="151"/>
      <c r="AG90" s="151" t="s">
        <v>197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2" t="s">
        <v>314</v>
      </c>
      <c r="D91" s="189"/>
      <c r="E91" s="190">
        <v>4.75</v>
      </c>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201</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68">
        <v>31</v>
      </c>
      <c r="B92" s="169" t="s">
        <v>315</v>
      </c>
      <c r="C92" s="185" t="s">
        <v>316</v>
      </c>
      <c r="D92" s="170" t="s">
        <v>195</v>
      </c>
      <c r="E92" s="171">
        <v>484.5</v>
      </c>
      <c r="F92" s="172"/>
      <c r="G92" s="173">
        <f>ROUND(E92*F92,2)</f>
        <v>0</v>
      </c>
      <c r="H92" s="172"/>
      <c r="I92" s="173">
        <f>ROUND(E92*H92,2)</f>
        <v>0</v>
      </c>
      <c r="J92" s="172"/>
      <c r="K92" s="173">
        <f>ROUND(E92*J92,2)</f>
        <v>0</v>
      </c>
      <c r="L92" s="173">
        <v>21</v>
      </c>
      <c r="M92" s="173">
        <f>G92*(1+L92/100)</f>
        <v>0</v>
      </c>
      <c r="N92" s="173">
        <v>7.3900000000000007E-2</v>
      </c>
      <c r="O92" s="173">
        <f>ROUND(E92*N92,2)</f>
        <v>35.799999999999997</v>
      </c>
      <c r="P92" s="173">
        <v>0</v>
      </c>
      <c r="Q92" s="173">
        <f>ROUND(E92*P92,2)</f>
        <v>0</v>
      </c>
      <c r="R92" s="173" t="s">
        <v>196</v>
      </c>
      <c r="S92" s="173" t="s">
        <v>178</v>
      </c>
      <c r="T92" s="174" t="s">
        <v>178</v>
      </c>
      <c r="U92" s="160">
        <v>0.47800000000000004</v>
      </c>
      <c r="V92" s="160">
        <f>ROUND(E92*U92,2)</f>
        <v>231.59</v>
      </c>
      <c r="W92" s="160"/>
      <c r="X92" s="151"/>
      <c r="Y92" s="151"/>
      <c r="Z92" s="151"/>
      <c r="AA92" s="151"/>
      <c r="AB92" s="151"/>
      <c r="AC92" s="151"/>
      <c r="AD92" s="151"/>
      <c r="AE92" s="151"/>
      <c r="AF92" s="151"/>
      <c r="AG92" s="151" t="s">
        <v>197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58"/>
      <c r="B93" s="159"/>
      <c r="C93" s="252" t="s">
        <v>317</v>
      </c>
      <c r="D93" s="253"/>
      <c r="E93" s="253"/>
      <c r="F93" s="253"/>
      <c r="G93" s="253"/>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199</v>
      </c>
      <c r="AH93" s="151"/>
      <c r="AI93" s="151"/>
      <c r="AJ93" s="151"/>
      <c r="AK93" s="151"/>
      <c r="AL93" s="151"/>
      <c r="AM93" s="151"/>
      <c r="AN93" s="151"/>
      <c r="AO93" s="151"/>
      <c r="AP93" s="151"/>
      <c r="AQ93" s="151"/>
      <c r="AR93" s="151"/>
      <c r="AS93" s="151"/>
      <c r="AT93" s="151"/>
      <c r="AU93" s="151"/>
      <c r="AV93" s="151"/>
      <c r="AW93" s="151"/>
      <c r="AX93" s="151"/>
      <c r="AY93" s="151"/>
      <c r="AZ93" s="151"/>
      <c r="BA93" s="191" t="str">
        <f>C93</f>
        <v>s provedením lože z kameniva drceného, s vyplněním spár, s dvojitým hutněním a se smetením přebytečného materiálu na krajnici. S dodáním hmot pro lože a výplň spár.</v>
      </c>
      <c r="BB93" s="151"/>
      <c r="BC93" s="151"/>
      <c r="BD93" s="151"/>
      <c r="BE93" s="151"/>
      <c r="BF93" s="151"/>
      <c r="BG93" s="151"/>
      <c r="BH93" s="151"/>
    </row>
    <row r="94" spans="1:60" outlineLevel="1" x14ac:dyDescent="0.2">
      <c r="A94" s="158"/>
      <c r="B94" s="159"/>
      <c r="C94" s="192" t="s">
        <v>318</v>
      </c>
      <c r="D94" s="189"/>
      <c r="E94" s="190">
        <v>484.5</v>
      </c>
      <c r="F94" s="160"/>
      <c r="G94" s="160"/>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201</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68">
        <v>32</v>
      </c>
      <c r="B95" s="169" t="s">
        <v>319</v>
      </c>
      <c r="C95" s="185" t="s">
        <v>320</v>
      </c>
      <c r="D95" s="170" t="s">
        <v>195</v>
      </c>
      <c r="E95" s="171">
        <v>444.1</v>
      </c>
      <c r="F95" s="172"/>
      <c r="G95" s="173">
        <f>ROUND(E95*F95,2)</f>
        <v>0</v>
      </c>
      <c r="H95" s="172"/>
      <c r="I95" s="173">
        <f>ROUND(E95*H95,2)</f>
        <v>0</v>
      </c>
      <c r="J95" s="172"/>
      <c r="K95" s="173">
        <f>ROUND(E95*J95,2)</f>
        <v>0</v>
      </c>
      <c r="L95" s="173">
        <v>21</v>
      </c>
      <c r="M95" s="173">
        <f>G95*(1+L95/100)</f>
        <v>0</v>
      </c>
      <c r="N95" s="173">
        <v>0.17245000000000002</v>
      </c>
      <c r="O95" s="173">
        <f>ROUND(E95*N95,2)</f>
        <v>76.59</v>
      </c>
      <c r="P95" s="173">
        <v>0</v>
      </c>
      <c r="Q95" s="173">
        <f>ROUND(E95*P95,2)</f>
        <v>0</v>
      </c>
      <c r="R95" s="173" t="s">
        <v>270</v>
      </c>
      <c r="S95" s="173" t="s">
        <v>178</v>
      </c>
      <c r="T95" s="174" t="s">
        <v>178</v>
      </c>
      <c r="U95" s="160">
        <v>0</v>
      </c>
      <c r="V95" s="160">
        <f>ROUND(E95*U95,2)</f>
        <v>0</v>
      </c>
      <c r="W95" s="160"/>
      <c r="X95" s="151"/>
      <c r="Y95" s="151"/>
      <c r="Z95" s="151"/>
      <c r="AA95" s="151"/>
      <c r="AB95" s="151"/>
      <c r="AC95" s="151"/>
      <c r="AD95" s="151"/>
      <c r="AE95" s="151"/>
      <c r="AF95" s="151"/>
      <c r="AG95" s="151" t="s">
        <v>271</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2" t="s">
        <v>321</v>
      </c>
      <c r="D96" s="189"/>
      <c r="E96" s="190">
        <v>444.1</v>
      </c>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201</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x14ac:dyDescent="0.2">
      <c r="A97" s="162" t="s">
        <v>173</v>
      </c>
      <c r="B97" s="163" t="s">
        <v>135</v>
      </c>
      <c r="C97" s="183" t="s">
        <v>136</v>
      </c>
      <c r="D97" s="164"/>
      <c r="E97" s="165"/>
      <c r="F97" s="166"/>
      <c r="G97" s="166">
        <f>SUMIF(AG98:AG100,"&lt;&gt;NOR",G98:G100)</f>
        <v>0</v>
      </c>
      <c r="H97" s="166"/>
      <c r="I97" s="166">
        <f>SUM(I98:I100)</f>
        <v>0</v>
      </c>
      <c r="J97" s="166"/>
      <c r="K97" s="166">
        <f>SUM(K98:K100)</f>
        <v>0</v>
      </c>
      <c r="L97" s="166"/>
      <c r="M97" s="166">
        <f>SUM(M98:M100)</f>
        <v>0</v>
      </c>
      <c r="N97" s="166"/>
      <c r="O97" s="166">
        <f>SUM(O98:O100)</f>
        <v>0</v>
      </c>
      <c r="P97" s="166"/>
      <c r="Q97" s="166">
        <f>SUM(Q98:Q100)</f>
        <v>0</v>
      </c>
      <c r="R97" s="166"/>
      <c r="S97" s="166"/>
      <c r="T97" s="167"/>
      <c r="U97" s="161"/>
      <c r="V97" s="161">
        <f>SUM(V98:V100)</f>
        <v>6.44</v>
      </c>
      <c r="W97" s="161"/>
      <c r="AG97" t="s">
        <v>174</v>
      </c>
    </row>
    <row r="98" spans="1:60" ht="22.5" outlineLevel="1" x14ac:dyDescent="0.2">
      <c r="A98" s="168">
        <v>33</v>
      </c>
      <c r="B98" s="169" t="s">
        <v>322</v>
      </c>
      <c r="C98" s="185" t="s">
        <v>323</v>
      </c>
      <c r="D98" s="170" t="s">
        <v>195</v>
      </c>
      <c r="E98" s="171">
        <v>56</v>
      </c>
      <c r="F98" s="172"/>
      <c r="G98" s="173">
        <f>ROUND(E98*F98,2)</f>
        <v>0</v>
      </c>
      <c r="H98" s="172"/>
      <c r="I98" s="173">
        <f>ROUND(E98*H98,2)</f>
        <v>0</v>
      </c>
      <c r="J98" s="172"/>
      <c r="K98" s="173">
        <f>ROUND(E98*J98,2)</f>
        <v>0</v>
      </c>
      <c r="L98" s="173">
        <v>21</v>
      </c>
      <c r="M98" s="173">
        <f>G98*(1+L98/100)</f>
        <v>0</v>
      </c>
      <c r="N98" s="173">
        <v>0</v>
      </c>
      <c r="O98" s="173">
        <f>ROUND(E98*N98,2)</f>
        <v>0</v>
      </c>
      <c r="P98" s="173">
        <v>0</v>
      </c>
      <c r="Q98" s="173">
        <f>ROUND(E98*P98,2)</f>
        <v>0</v>
      </c>
      <c r="R98" s="173" t="s">
        <v>196</v>
      </c>
      <c r="S98" s="173" t="s">
        <v>178</v>
      </c>
      <c r="T98" s="174" t="s">
        <v>178</v>
      </c>
      <c r="U98" s="160">
        <v>0.115</v>
      </c>
      <c r="V98" s="160">
        <f>ROUND(E98*U98,2)</f>
        <v>6.44</v>
      </c>
      <c r="W98" s="160"/>
      <c r="X98" s="151"/>
      <c r="Y98" s="151"/>
      <c r="Z98" s="151"/>
      <c r="AA98" s="151"/>
      <c r="AB98" s="151"/>
      <c r="AC98" s="151"/>
      <c r="AD98" s="151"/>
      <c r="AE98" s="151"/>
      <c r="AF98" s="151"/>
      <c r="AG98" s="151" t="s">
        <v>197</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ht="22.5" outlineLevel="1" x14ac:dyDescent="0.2">
      <c r="A99" s="158"/>
      <c r="B99" s="159"/>
      <c r="C99" s="252" t="s">
        <v>324</v>
      </c>
      <c r="D99" s="253"/>
      <c r="E99" s="253"/>
      <c r="F99" s="253"/>
      <c r="G99" s="253"/>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199</v>
      </c>
      <c r="AH99" s="151"/>
      <c r="AI99" s="151"/>
      <c r="AJ99" s="151"/>
      <c r="AK99" s="151"/>
      <c r="AL99" s="151"/>
      <c r="AM99" s="151"/>
      <c r="AN99" s="151"/>
      <c r="AO99" s="151"/>
      <c r="AP99" s="151"/>
      <c r="AQ99" s="151"/>
      <c r="AR99" s="151"/>
      <c r="AS99" s="151"/>
      <c r="AT99" s="151"/>
      <c r="AU99" s="151"/>
      <c r="AV99" s="151"/>
      <c r="AW99" s="151"/>
      <c r="AX99" s="151"/>
      <c r="AY99" s="151"/>
      <c r="AZ99" s="151"/>
      <c r="BA99" s="191" t="str">
        <f>C99</f>
        <v>krajníků, desek nebo panelů od spojovacího materiálu s odklizením a uložením očištěných hmot a spojovacího materiálu na skládku na vzdálenost do 10 m</v>
      </c>
      <c r="BB99" s="151"/>
      <c r="BC99" s="151"/>
      <c r="BD99" s="151"/>
      <c r="BE99" s="151"/>
      <c r="BF99" s="151"/>
      <c r="BG99" s="151"/>
      <c r="BH99" s="151"/>
    </row>
    <row r="100" spans="1:60" outlineLevel="1" x14ac:dyDescent="0.2">
      <c r="A100" s="158"/>
      <c r="B100" s="159"/>
      <c r="C100" s="192" t="s">
        <v>325</v>
      </c>
      <c r="D100" s="189"/>
      <c r="E100" s="190">
        <v>56</v>
      </c>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201</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x14ac:dyDescent="0.2">
      <c r="A101" s="162" t="s">
        <v>173</v>
      </c>
      <c r="B101" s="163" t="s">
        <v>137</v>
      </c>
      <c r="C101" s="183" t="s">
        <v>138</v>
      </c>
      <c r="D101" s="164"/>
      <c r="E101" s="165"/>
      <c r="F101" s="166"/>
      <c r="G101" s="166">
        <f>SUMIF(AG102:AG131,"&lt;&gt;NOR",G102:G131)</f>
        <v>0</v>
      </c>
      <c r="H101" s="166"/>
      <c r="I101" s="166">
        <f>SUM(I102:I131)</f>
        <v>0</v>
      </c>
      <c r="J101" s="166"/>
      <c r="K101" s="166">
        <f>SUM(K102:K131)</f>
        <v>0</v>
      </c>
      <c r="L101" s="166"/>
      <c r="M101" s="166">
        <f>SUM(M102:M131)</f>
        <v>0</v>
      </c>
      <c r="N101" s="166"/>
      <c r="O101" s="166">
        <f>SUM(O102:O131)</f>
        <v>25.900000000000002</v>
      </c>
      <c r="P101" s="166"/>
      <c r="Q101" s="166">
        <f>SUM(Q102:Q131)</f>
        <v>0</v>
      </c>
      <c r="R101" s="166"/>
      <c r="S101" s="166"/>
      <c r="T101" s="167"/>
      <c r="U101" s="161"/>
      <c r="V101" s="161">
        <f>SUM(V102:V131)</f>
        <v>30.04</v>
      </c>
      <c r="W101" s="161"/>
      <c r="AG101" t="s">
        <v>174</v>
      </c>
    </row>
    <row r="102" spans="1:60" outlineLevel="1" x14ac:dyDescent="0.2">
      <c r="A102" s="168">
        <v>34</v>
      </c>
      <c r="B102" s="169" t="s">
        <v>326</v>
      </c>
      <c r="C102" s="185" t="s">
        <v>327</v>
      </c>
      <c r="D102" s="170" t="s">
        <v>328</v>
      </c>
      <c r="E102" s="171">
        <v>1</v>
      </c>
      <c r="F102" s="172"/>
      <c r="G102" s="173">
        <f>ROUND(E102*F102,2)</f>
        <v>0</v>
      </c>
      <c r="H102" s="172"/>
      <c r="I102" s="173">
        <f>ROUND(E102*H102,2)</f>
        <v>0</v>
      </c>
      <c r="J102" s="172"/>
      <c r="K102" s="173">
        <f>ROUND(E102*J102,2)</f>
        <v>0</v>
      </c>
      <c r="L102" s="173">
        <v>21</v>
      </c>
      <c r="M102" s="173">
        <f>G102*(1+L102/100)</f>
        <v>0</v>
      </c>
      <c r="N102" s="173">
        <v>0.25</v>
      </c>
      <c r="O102" s="173">
        <f>ROUND(E102*N102,2)</f>
        <v>0.25</v>
      </c>
      <c r="P102" s="173">
        <v>0</v>
      </c>
      <c r="Q102" s="173">
        <f>ROUND(E102*P102,2)</f>
        <v>0</v>
      </c>
      <c r="R102" s="173" t="s">
        <v>196</v>
      </c>
      <c r="S102" s="173" t="s">
        <v>178</v>
      </c>
      <c r="T102" s="174" t="s">
        <v>178</v>
      </c>
      <c r="U102" s="160">
        <v>0.81800000000000006</v>
      </c>
      <c r="V102" s="160">
        <f>ROUND(E102*U102,2)</f>
        <v>0.82</v>
      </c>
      <c r="W102" s="160"/>
      <c r="X102" s="151"/>
      <c r="Y102" s="151"/>
      <c r="Z102" s="151"/>
      <c r="AA102" s="151"/>
      <c r="AB102" s="151"/>
      <c r="AC102" s="151"/>
      <c r="AD102" s="151"/>
      <c r="AE102" s="151"/>
      <c r="AF102" s="151"/>
      <c r="AG102" s="151" t="s">
        <v>197</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2" t="s">
        <v>329</v>
      </c>
      <c r="D103" s="189"/>
      <c r="E103" s="190">
        <v>1</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201</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2.5" outlineLevel="1" x14ac:dyDescent="0.2">
      <c r="A104" s="168">
        <v>35</v>
      </c>
      <c r="B104" s="169" t="s">
        <v>330</v>
      </c>
      <c r="C104" s="185" t="s">
        <v>331</v>
      </c>
      <c r="D104" s="170" t="s">
        <v>328</v>
      </c>
      <c r="E104" s="171">
        <v>2</v>
      </c>
      <c r="F104" s="172"/>
      <c r="G104" s="173">
        <f>ROUND(E104*F104,2)</f>
        <v>0</v>
      </c>
      <c r="H104" s="172"/>
      <c r="I104" s="173">
        <f>ROUND(E104*H104,2)</f>
        <v>0</v>
      </c>
      <c r="J104" s="172"/>
      <c r="K104" s="173">
        <f>ROUND(E104*J104,2)</f>
        <v>0</v>
      </c>
      <c r="L104" s="173">
        <v>21</v>
      </c>
      <c r="M104" s="173">
        <f>G104*(1+L104/100)</f>
        <v>0</v>
      </c>
      <c r="N104" s="173">
        <v>0</v>
      </c>
      <c r="O104" s="173">
        <f>ROUND(E104*N104,2)</f>
        <v>0</v>
      </c>
      <c r="P104" s="173">
        <v>0</v>
      </c>
      <c r="Q104" s="173">
        <f>ROUND(E104*P104,2)</f>
        <v>0</v>
      </c>
      <c r="R104" s="173" t="s">
        <v>196</v>
      </c>
      <c r="S104" s="173" t="s">
        <v>178</v>
      </c>
      <c r="T104" s="174" t="s">
        <v>178</v>
      </c>
      <c r="U104" s="160">
        <v>0.2</v>
      </c>
      <c r="V104" s="160">
        <f>ROUND(E104*U104,2)</f>
        <v>0.4</v>
      </c>
      <c r="W104" s="160"/>
      <c r="X104" s="151"/>
      <c r="Y104" s="151"/>
      <c r="Z104" s="151"/>
      <c r="AA104" s="151"/>
      <c r="AB104" s="151"/>
      <c r="AC104" s="151"/>
      <c r="AD104" s="151"/>
      <c r="AE104" s="151"/>
      <c r="AF104" s="151"/>
      <c r="AG104" s="151" t="s">
        <v>197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2" t="s">
        <v>332</v>
      </c>
      <c r="D105" s="189"/>
      <c r="E105" s="190">
        <v>2</v>
      </c>
      <c r="F105" s="160"/>
      <c r="G105" s="160"/>
      <c r="H105" s="160"/>
      <c r="I105" s="160"/>
      <c r="J105" s="160"/>
      <c r="K105" s="160"/>
      <c r="L105" s="160"/>
      <c r="M105" s="160"/>
      <c r="N105" s="160"/>
      <c r="O105" s="160"/>
      <c r="P105" s="160"/>
      <c r="Q105" s="160"/>
      <c r="R105" s="160"/>
      <c r="S105" s="160"/>
      <c r="T105" s="160"/>
      <c r="U105" s="160"/>
      <c r="V105" s="160"/>
      <c r="W105" s="160"/>
      <c r="X105" s="151"/>
      <c r="Y105" s="151"/>
      <c r="Z105" s="151"/>
      <c r="AA105" s="151"/>
      <c r="AB105" s="151"/>
      <c r="AC105" s="151"/>
      <c r="AD105" s="151"/>
      <c r="AE105" s="151"/>
      <c r="AF105" s="151"/>
      <c r="AG105" s="151" t="s">
        <v>201</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68">
        <v>36</v>
      </c>
      <c r="B106" s="169" t="s">
        <v>333</v>
      </c>
      <c r="C106" s="185" t="s">
        <v>334</v>
      </c>
      <c r="D106" s="170" t="s">
        <v>204</v>
      </c>
      <c r="E106" s="171">
        <v>49</v>
      </c>
      <c r="F106" s="172"/>
      <c r="G106" s="173">
        <f>ROUND(E106*F106,2)</f>
        <v>0</v>
      </c>
      <c r="H106" s="172"/>
      <c r="I106" s="173">
        <f>ROUND(E106*H106,2)</f>
        <v>0</v>
      </c>
      <c r="J106" s="172"/>
      <c r="K106" s="173">
        <f>ROUND(E106*J106,2)</f>
        <v>0</v>
      </c>
      <c r="L106" s="173">
        <v>21</v>
      </c>
      <c r="M106" s="173">
        <f>G106*(1+L106/100)</f>
        <v>0</v>
      </c>
      <c r="N106" s="173">
        <v>9.0000000000000006E-5</v>
      </c>
      <c r="O106" s="173">
        <f>ROUND(E106*N106,2)</f>
        <v>0</v>
      </c>
      <c r="P106" s="173">
        <v>0</v>
      </c>
      <c r="Q106" s="173">
        <f>ROUND(E106*P106,2)</f>
        <v>0</v>
      </c>
      <c r="R106" s="173" t="s">
        <v>196</v>
      </c>
      <c r="S106" s="173" t="s">
        <v>178</v>
      </c>
      <c r="T106" s="174" t="s">
        <v>178</v>
      </c>
      <c r="U106" s="160">
        <v>2.2000000000000002E-2</v>
      </c>
      <c r="V106" s="160">
        <f>ROUND(E106*U106,2)</f>
        <v>1.08</v>
      </c>
      <c r="W106" s="160"/>
      <c r="X106" s="151"/>
      <c r="Y106" s="151"/>
      <c r="Z106" s="151"/>
      <c r="AA106" s="151"/>
      <c r="AB106" s="151"/>
      <c r="AC106" s="151"/>
      <c r="AD106" s="151"/>
      <c r="AE106" s="151"/>
      <c r="AF106" s="151"/>
      <c r="AG106" s="151" t="s">
        <v>197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92" t="s">
        <v>335</v>
      </c>
      <c r="D107" s="189"/>
      <c r="E107" s="190">
        <v>49</v>
      </c>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201</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22.5" outlineLevel="1" x14ac:dyDescent="0.2">
      <c r="A108" s="168">
        <v>37</v>
      </c>
      <c r="B108" s="169" t="s">
        <v>336</v>
      </c>
      <c r="C108" s="185" t="s">
        <v>337</v>
      </c>
      <c r="D108" s="170" t="s">
        <v>195</v>
      </c>
      <c r="E108" s="171">
        <v>3</v>
      </c>
      <c r="F108" s="172"/>
      <c r="G108" s="173">
        <f>ROUND(E108*F108,2)</f>
        <v>0</v>
      </c>
      <c r="H108" s="172"/>
      <c r="I108" s="173">
        <f>ROUND(E108*H108,2)</f>
        <v>0</v>
      </c>
      <c r="J108" s="172"/>
      <c r="K108" s="173">
        <f>ROUND(E108*J108,2)</f>
        <v>0</v>
      </c>
      <c r="L108" s="173">
        <v>21</v>
      </c>
      <c r="M108" s="173">
        <f>G108*(1+L108/100)</f>
        <v>0</v>
      </c>
      <c r="N108" s="173">
        <v>7.6000000000000004E-4</v>
      </c>
      <c r="O108" s="173">
        <f>ROUND(E108*N108,2)</f>
        <v>0</v>
      </c>
      <c r="P108" s="173">
        <v>0</v>
      </c>
      <c r="Q108" s="173">
        <f>ROUND(E108*P108,2)</f>
        <v>0</v>
      </c>
      <c r="R108" s="173" t="s">
        <v>196</v>
      </c>
      <c r="S108" s="173" t="s">
        <v>178</v>
      </c>
      <c r="T108" s="174" t="s">
        <v>178</v>
      </c>
      <c r="U108" s="160">
        <v>0.31100000000000005</v>
      </c>
      <c r="V108" s="160">
        <f>ROUND(E108*U108,2)</f>
        <v>0.93</v>
      </c>
      <c r="W108" s="160"/>
      <c r="X108" s="151"/>
      <c r="Y108" s="151"/>
      <c r="Z108" s="151"/>
      <c r="AA108" s="151"/>
      <c r="AB108" s="151"/>
      <c r="AC108" s="151"/>
      <c r="AD108" s="151"/>
      <c r="AE108" s="151"/>
      <c r="AF108" s="151"/>
      <c r="AG108" s="151" t="s">
        <v>197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2" t="s">
        <v>338</v>
      </c>
      <c r="D109" s="189"/>
      <c r="E109" s="190">
        <v>3</v>
      </c>
      <c r="F109" s="160"/>
      <c r="G109" s="160"/>
      <c r="H109" s="160"/>
      <c r="I109" s="160"/>
      <c r="J109" s="160"/>
      <c r="K109" s="160"/>
      <c r="L109" s="160"/>
      <c r="M109" s="160"/>
      <c r="N109" s="160"/>
      <c r="O109" s="160"/>
      <c r="P109" s="160"/>
      <c r="Q109" s="160"/>
      <c r="R109" s="160"/>
      <c r="S109" s="160"/>
      <c r="T109" s="160"/>
      <c r="U109" s="160"/>
      <c r="V109" s="160"/>
      <c r="W109" s="160"/>
      <c r="X109" s="151"/>
      <c r="Y109" s="151"/>
      <c r="Z109" s="151"/>
      <c r="AA109" s="151"/>
      <c r="AB109" s="151"/>
      <c r="AC109" s="151"/>
      <c r="AD109" s="151"/>
      <c r="AE109" s="151"/>
      <c r="AF109" s="151"/>
      <c r="AG109" s="151" t="s">
        <v>201</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68">
        <v>38</v>
      </c>
      <c r="B110" s="169" t="s">
        <v>339</v>
      </c>
      <c r="C110" s="185" t="s">
        <v>340</v>
      </c>
      <c r="D110" s="170" t="s">
        <v>204</v>
      </c>
      <c r="E110" s="171">
        <v>49</v>
      </c>
      <c r="F110" s="172"/>
      <c r="G110" s="173">
        <f>ROUND(E110*F110,2)</f>
        <v>0</v>
      </c>
      <c r="H110" s="172"/>
      <c r="I110" s="173">
        <f>ROUND(E110*H110,2)</f>
        <v>0</v>
      </c>
      <c r="J110" s="172"/>
      <c r="K110" s="173">
        <f>ROUND(E110*J110,2)</f>
        <v>0</v>
      </c>
      <c r="L110" s="173">
        <v>21</v>
      </c>
      <c r="M110" s="173">
        <f>G110*(1+L110/100)</f>
        <v>0</v>
      </c>
      <c r="N110" s="173">
        <v>0</v>
      </c>
      <c r="O110" s="173">
        <f>ROUND(E110*N110,2)</f>
        <v>0</v>
      </c>
      <c r="P110" s="173">
        <v>0</v>
      </c>
      <c r="Q110" s="173">
        <f>ROUND(E110*P110,2)</f>
        <v>0</v>
      </c>
      <c r="R110" s="173" t="s">
        <v>196</v>
      </c>
      <c r="S110" s="173" t="s">
        <v>178</v>
      </c>
      <c r="T110" s="174" t="s">
        <v>178</v>
      </c>
      <c r="U110" s="160">
        <v>1.2E-2</v>
      </c>
      <c r="V110" s="160">
        <f>ROUND(E110*U110,2)</f>
        <v>0.59</v>
      </c>
      <c r="W110" s="160"/>
      <c r="X110" s="151"/>
      <c r="Y110" s="151"/>
      <c r="Z110" s="151"/>
      <c r="AA110" s="151"/>
      <c r="AB110" s="151"/>
      <c r="AC110" s="151"/>
      <c r="AD110" s="151"/>
      <c r="AE110" s="151"/>
      <c r="AF110" s="151"/>
      <c r="AG110" s="151" t="s">
        <v>197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52" t="s">
        <v>341</v>
      </c>
      <c r="D111" s="253"/>
      <c r="E111" s="253"/>
      <c r="F111" s="253"/>
      <c r="G111" s="253"/>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199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92" t="s">
        <v>342</v>
      </c>
      <c r="D112" s="189"/>
      <c r="E112" s="190">
        <v>49</v>
      </c>
      <c r="F112" s="160"/>
      <c r="G112" s="160"/>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201</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68">
        <v>39</v>
      </c>
      <c r="B113" s="169" t="s">
        <v>343</v>
      </c>
      <c r="C113" s="185" t="s">
        <v>344</v>
      </c>
      <c r="D113" s="170" t="s">
        <v>195</v>
      </c>
      <c r="E113" s="171">
        <v>3</v>
      </c>
      <c r="F113" s="172"/>
      <c r="G113" s="173">
        <f>ROUND(E113*F113,2)</f>
        <v>0</v>
      </c>
      <c r="H113" s="172"/>
      <c r="I113" s="173">
        <f>ROUND(E113*H113,2)</f>
        <v>0</v>
      </c>
      <c r="J113" s="172"/>
      <c r="K113" s="173">
        <f>ROUND(E113*J113,2)</f>
        <v>0</v>
      </c>
      <c r="L113" s="173">
        <v>21</v>
      </c>
      <c r="M113" s="173">
        <f>G113*(1+L113/100)</f>
        <v>0</v>
      </c>
      <c r="N113" s="173">
        <v>0</v>
      </c>
      <c r="O113" s="173">
        <f>ROUND(E113*N113,2)</f>
        <v>0</v>
      </c>
      <c r="P113" s="173">
        <v>0</v>
      </c>
      <c r="Q113" s="173">
        <f>ROUND(E113*P113,2)</f>
        <v>0</v>
      </c>
      <c r="R113" s="173" t="s">
        <v>196</v>
      </c>
      <c r="S113" s="173" t="s">
        <v>178</v>
      </c>
      <c r="T113" s="174" t="s">
        <v>178</v>
      </c>
      <c r="U113" s="160">
        <v>0.125</v>
      </c>
      <c r="V113" s="160">
        <f>ROUND(E113*U113,2)</f>
        <v>0.38</v>
      </c>
      <c r="W113" s="160"/>
      <c r="X113" s="151"/>
      <c r="Y113" s="151"/>
      <c r="Z113" s="151"/>
      <c r="AA113" s="151"/>
      <c r="AB113" s="151"/>
      <c r="AC113" s="151"/>
      <c r="AD113" s="151"/>
      <c r="AE113" s="151"/>
      <c r="AF113" s="151"/>
      <c r="AG113" s="151" t="s">
        <v>197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52" t="s">
        <v>341</v>
      </c>
      <c r="D114" s="253"/>
      <c r="E114" s="253"/>
      <c r="F114" s="253"/>
      <c r="G114" s="253"/>
      <c r="H114" s="160"/>
      <c r="I114" s="160"/>
      <c r="J114" s="160"/>
      <c r="K114" s="160"/>
      <c r="L114" s="160"/>
      <c r="M114" s="160"/>
      <c r="N114" s="160"/>
      <c r="O114" s="160"/>
      <c r="P114" s="160"/>
      <c r="Q114" s="160"/>
      <c r="R114" s="160"/>
      <c r="S114" s="160"/>
      <c r="T114" s="160"/>
      <c r="U114" s="160"/>
      <c r="V114" s="160"/>
      <c r="W114" s="160"/>
      <c r="X114" s="151"/>
      <c r="Y114" s="151"/>
      <c r="Z114" s="151"/>
      <c r="AA114" s="151"/>
      <c r="AB114" s="151"/>
      <c r="AC114" s="151"/>
      <c r="AD114" s="151"/>
      <c r="AE114" s="151"/>
      <c r="AF114" s="151"/>
      <c r="AG114" s="151" t="s">
        <v>199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92" t="s">
        <v>345</v>
      </c>
      <c r="D115" s="189"/>
      <c r="E115" s="190">
        <v>3</v>
      </c>
      <c r="F115" s="160"/>
      <c r="G115" s="160"/>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201</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68">
        <v>40</v>
      </c>
      <c r="B116" s="169" t="s">
        <v>346</v>
      </c>
      <c r="C116" s="185" t="s">
        <v>347</v>
      </c>
      <c r="D116" s="170" t="s">
        <v>204</v>
      </c>
      <c r="E116" s="171">
        <v>95</v>
      </c>
      <c r="F116" s="172"/>
      <c r="G116" s="173">
        <f>ROUND(E116*F116,2)</f>
        <v>0</v>
      </c>
      <c r="H116" s="172"/>
      <c r="I116" s="173">
        <f>ROUND(E116*H116,2)</f>
        <v>0</v>
      </c>
      <c r="J116" s="172"/>
      <c r="K116" s="173">
        <f>ROUND(E116*J116,2)</f>
        <v>0</v>
      </c>
      <c r="L116" s="173">
        <v>21</v>
      </c>
      <c r="M116" s="173">
        <f>G116*(1+L116/100)</f>
        <v>0</v>
      </c>
      <c r="N116" s="173">
        <v>0.188</v>
      </c>
      <c r="O116" s="173">
        <f>ROUND(E116*N116,2)</f>
        <v>17.86</v>
      </c>
      <c r="P116" s="173">
        <v>0</v>
      </c>
      <c r="Q116" s="173">
        <f>ROUND(E116*P116,2)</f>
        <v>0</v>
      </c>
      <c r="R116" s="173" t="s">
        <v>196</v>
      </c>
      <c r="S116" s="173" t="s">
        <v>178</v>
      </c>
      <c r="T116" s="174" t="s">
        <v>178</v>
      </c>
      <c r="U116" s="160">
        <v>0.27200000000000002</v>
      </c>
      <c r="V116" s="160">
        <f>ROUND(E116*U116,2)</f>
        <v>25.84</v>
      </c>
      <c r="W116" s="160"/>
      <c r="X116" s="151"/>
      <c r="Y116" s="151"/>
      <c r="Z116" s="151"/>
      <c r="AA116" s="151"/>
      <c r="AB116" s="151"/>
      <c r="AC116" s="151"/>
      <c r="AD116" s="151"/>
      <c r="AE116" s="151"/>
      <c r="AF116" s="151"/>
      <c r="AG116" s="151" t="s">
        <v>197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52" t="s">
        <v>348</v>
      </c>
      <c r="D117" s="253"/>
      <c r="E117" s="253"/>
      <c r="F117" s="253"/>
      <c r="G117" s="253"/>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199</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2" t="s">
        <v>349</v>
      </c>
      <c r="D118" s="189"/>
      <c r="E118" s="190">
        <v>95</v>
      </c>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201</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22.5" outlineLevel="1" x14ac:dyDescent="0.2">
      <c r="A119" s="168">
        <v>41</v>
      </c>
      <c r="B119" s="169" t="s">
        <v>350</v>
      </c>
      <c r="C119" s="185" t="s">
        <v>351</v>
      </c>
      <c r="D119" s="170" t="s">
        <v>328</v>
      </c>
      <c r="E119" s="171">
        <v>1</v>
      </c>
      <c r="F119" s="172"/>
      <c r="G119" s="173">
        <f>ROUND(E119*F119,2)</f>
        <v>0</v>
      </c>
      <c r="H119" s="172"/>
      <c r="I119" s="173">
        <f>ROUND(E119*H119,2)</f>
        <v>0</v>
      </c>
      <c r="J119" s="172"/>
      <c r="K119" s="173">
        <f>ROUND(E119*J119,2)</f>
        <v>0</v>
      </c>
      <c r="L119" s="173">
        <v>21</v>
      </c>
      <c r="M119" s="173">
        <f>G119*(1+L119/100)</f>
        <v>0</v>
      </c>
      <c r="N119" s="173">
        <v>5.1000000000000004E-3</v>
      </c>
      <c r="O119" s="173">
        <f>ROUND(E119*N119,2)</f>
        <v>0.01</v>
      </c>
      <c r="P119" s="173">
        <v>0</v>
      </c>
      <c r="Q119" s="173">
        <f>ROUND(E119*P119,2)</f>
        <v>0</v>
      </c>
      <c r="R119" s="173" t="s">
        <v>270</v>
      </c>
      <c r="S119" s="173" t="s">
        <v>178</v>
      </c>
      <c r="T119" s="174" t="s">
        <v>178</v>
      </c>
      <c r="U119" s="160">
        <v>0</v>
      </c>
      <c r="V119" s="160">
        <f>ROUND(E119*U119,2)</f>
        <v>0</v>
      </c>
      <c r="W119" s="160"/>
      <c r="X119" s="151"/>
      <c r="Y119" s="151"/>
      <c r="Z119" s="151"/>
      <c r="AA119" s="151"/>
      <c r="AB119" s="151"/>
      <c r="AC119" s="151"/>
      <c r="AD119" s="151"/>
      <c r="AE119" s="151"/>
      <c r="AF119" s="151"/>
      <c r="AG119" s="151" t="s">
        <v>271</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2" t="s">
        <v>352</v>
      </c>
      <c r="D120" s="189"/>
      <c r="E120" s="190">
        <v>1</v>
      </c>
      <c r="F120" s="160"/>
      <c r="G120" s="160"/>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201</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x14ac:dyDescent="0.2">
      <c r="A121" s="168">
        <v>42</v>
      </c>
      <c r="B121" s="169" t="s">
        <v>353</v>
      </c>
      <c r="C121" s="185" t="s">
        <v>354</v>
      </c>
      <c r="D121" s="170" t="s">
        <v>328</v>
      </c>
      <c r="E121" s="171">
        <v>1</v>
      </c>
      <c r="F121" s="172"/>
      <c r="G121" s="173">
        <f>ROUND(E121*F121,2)</f>
        <v>0</v>
      </c>
      <c r="H121" s="172"/>
      <c r="I121" s="173">
        <f>ROUND(E121*H121,2)</f>
        <v>0</v>
      </c>
      <c r="J121" s="172"/>
      <c r="K121" s="173">
        <f>ROUND(E121*J121,2)</f>
        <v>0</v>
      </c>
      <c r="L121" s="173">
        <v>21</v>
      </c>
      <c r="M121" s="173">
        <f>G121*(1+L121/100)</f>
        <v>0</v>
      </c>
      <c r="N121" s="173">
        <v>5.1000000000000004E-3</v>
      </c>
      <c r="O121" s="173">
        <f>ROUND(E121*N121,2)</f>
        <v>0.01</v>
      </c>
      <c r="P121" s="173">
        <v>0</v>
      </c>
      <c r="Q121" s="173">
        <f>ROUND(E121*P121,2)</f>
        <v>0</v>
      </c>
      <c r="R121" s="173" t="s">
        <v>270</v>
      </c>
      <c r="S121" s="173" t="s">
        <v>178</v>
      </c>
      <c r="T121" s="174" t="s">
        <v>178</v>
      </c>
      <c r="U121" s="160">
        <v>0</v>
      </c>
      <c r="V121" s="160">
        <f>ROUND(E121*U121,2)</f>
        <v>0</v>
      </c>
      <c r="W121" s="160"/>
      <c r="X121" s="151"/>
      <c r="Y121" s="151"/>
      <c r="Z121" s="151"/>
      <c r="AA121" s="151"/>
      <c r="AB121" s="151"/>
      <c r="AC121" s="151"/>
      <c r="AD121" s="151"/>
      <c r="AE121" s="151"/>
      <c r="AF121" s="151"/>
      <c r="AG121" s="151" t="s">
        <v>271</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54" t="s">
        <v>355</v>
      </c>
      <c r="D122" s="255"/>
      <c r="E122" s="255"/>
      <c r="F122" s="255"/>
      <c r="G122" s="255"/>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310</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2" t="s">
        <v>356</v>
      </c>
      <c r="D123" s="189"/>
      <c r="E123" s="190">
        <v>1</v>
      </c>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201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68">
        <v>43</v>
      </c>
      <c r="B124" s="169" t="s">
        <v>357</v>
      </c>
      <c r="C124" s="185" t="s">
        <v>358</v>
      </c>
      <c r="D124" s="170" t="s">
        <v>328</v>
      </c>
      <c r="E124" s="171">
        <v>1</v>
      </c>
      <c r="F124" s="172"/>
      <c r="G124" s="173">
        <f>ROUND(E124*F124,2)</f>
        <v>0</v>
      </c>
      <c r="H124" s="172"/>
      <c r="I124" s="173">
        <f>ROUND(E124*H124,2)</f>
        <v>0</v>
      </c>
      <c r="J124" s="172"/>
      <c r="K124" s="173">
        <f>ROUND(E124*J124,2)</f>
        <v>0</v>
      </c>
      <c r="L124" s="173">
        <v>21</v>
      </c>
      <c r="M124" s="173">
        <f>G124*(1+L124/100)</f>
        <v>0</v>
      </c>
      <c r="N124" s="173">
        <v>0</v>
      </c>
      <c r="O124" s="173">
        <f>ROUND(E124*N124,2)</f>
        <v>0</v>
      </c>
      <c r="P124" s="173">
        <v>0</v>
      </c>
      <c r="Q124" s="173">
        <f>ROUND(E124*P124,2)</f>
        <v>0</v>
      </c>
      <c r="R124" s="173" t="s">
        <v>270</v>
      </c>
      <c r="S124" s="173" t="s">
        <v>178</v>
      </c>
      <c r="T124" s="174" t="s">
        <v>178</v>
      </c>
      <c r="U124" s="160">
        <v>0</v>
      </c>
      <c r="V124" s="160">
        <f>ROUND(E124*U124,2)</f>
        <v>0</v>
      </c>
      <c r="W124" s="160"/>
      <c r="X124" s="151"/>
      <c r="Y124" s="151"/>
      <c r="Z124" s="151"/>
      <c r="AA124" s="151"/>
      <c r="AB124" s="151"/>
      <c r="AC124" s="151"/>
      <c r="AD124" s="151"/>
      <c r="AE124" s="151"/>
      <c r="AF124" s="151"/>
      <c r="AG124" s="151" t="s">
        <v>271</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2" t="s">
        <v>359</v>
      </c>
      <c r="D125" s="189"/>
      <c r="E125" s="190">
        <v>1</v>
      </c>
      <c r="F125" s="160"/>
      <c r="G125" s="160"/>
      <c r="H125" s="160"/>
      <c r="I125" s="160"/>
      <c r="J125" s="160"/>
      <c r="K125" s="160"/>
      <c r="L125" s="160"/>
      <c r="M125" s="160"/>
      <c r="N125" s="160"/>
      <c r="O125" s="160"/>
      <c r="P125" s="160"/>
      <c r="Q125" s="160"/>
      <c r="R125" s="160"/>
      <c r="S125" s="160"/>
      <c r="T125" s="160"/>
      <c r="U125" s="160"/>
      <c r="V125" s="160"/>
      <c r="W125" s="160"/>
      <c r="X125" s="151"/>
      <c r="Y125" s="151"/>
      <c r="Z125" s="151"/>
      <c r="AA125" s="151"/>
      <c r="AB125" s="151"/>
      <c r="AC125" s="151"/>
      <c r="AD125" s="151"/>
      <c r="AE125" s="151"/>
      <c r="AF125" s="151"/>
      <c r="AG125" s="151" t="s">
        <v>201</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22.5" outlineLevel="1" x14ac:dyDescent="0.2">
      <c r="A126" s="168">
        <v>44</v>
      </c>
      <c r="B126" s="169" t="s">
        <v>360</v>
      </c>
      <c r="C126" s="185" t="s">
        <v>361</v>
      </c>
      <c r="D126" s="170" t="s">
        <v>328</v>
      </c>
      <c r="E126" s="171">
        <v>1</v>
      </c>
      <c r="F126" s="172"/>
      <c r="G126" s="173">
        <f>ROUND(E126*F126,2)</f>
        <v>0</v>
      </c>
      <c r="H126" s="172"/>
      <c r="I126" s="173">
        <f>ROUND(E126*H126,2)</f>
        <v>0</v>
      </c>
      <c r="J126" s="172"/>
      <c r="K126" s="173">
        <f>ROUND(E126*J126,2)</f>
        <v>0</v>
      </c>
      <c r="L126" s="173">
        <v>21</v>
      </c>
      <c r="M126" s="173">
        <f>G126*(1+L126/100)</f>
        <v>0</v>
      </c>
      <c r="N126" s="173">
        <v>0</v>
      </c>
      <c r="O126" s="173">
        <f>ROUND(E126*N126,2)</f>
        <v>0</v>
      </c>
      <c r="P126" s="173">
        <v>0</v>
      </c>
      <c r="Q126" s="173">
        <f>ROUND(E126*P126,2)</f>
        <v>0</v>
      </c>
      <c r="R126" s="173" t="s">
        <v>270</v>
      </c>
      <c r="S126" s="173" t="s">
        <v>178</v>
      </c>
      <c r="T126" s="174" t="s">
        <v>178</v>
      </c>
      <c r="U126" s="160">
        <v>0</v>
      </c>
      <c r="V126" s="160">
        <f>ROUND(E126*U126,2)</f>
        <v>0</v>
      </c>
      <c r="W126" s="160"/>
      <c r="X126" s="151"/>
      <c r="Y126" s="151"/>
      <c r="Z126" s="151"/>
      <c r="AA126" s="151"/>
      <c r="AB126" s="151"/>
      <c r="AC126" s="151"/>
      <c r="AD126" s="151"/>
      <c r="AE126" s="151"/>
      <c r="AF126" s="151"/>
      <c r="AG126" s="151" t="s">
        <v>271</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2" t="s">
        <v>359</v>
      </c>
      <c r="D127" s="189"/>
      <c r="E127" s="190">
        <v>1</v>
      </c>
      <c r="F127" s="160"/>
      <c r="G127" s="160"/>
      <c r="H127" s="160"/>
      <c r="I127" s="160"/>
      <c r="J127" s="160"/>
      <c r="K127" s="160"/>
      <c r="L127" s="160"/>
      <c r="M127" s="160"/>
      <c r="N127" s="160"/>
      <c r="O127" s="160"/>
      <c r="P127" s="160"/>
      <c r="Q127" s="160"/>
      <c r="R127" s="160"/>
      <c r="S127" s="160"/>
      <c r="T127" s="160"/>
      <c r="U127" s="160"/>
      <c r="V127" s="160"/>
      <c r="W127" s="160"/>
      <c r="X127" s="151"/>
      <c r="Y127" s="151"/>
      <c r="Z127" s="151"/>
      <c r="AA127" s="151"/>
      <c r="AB127" s="151"/>
      <c r="AC127" s="151"/>
      <c r="AD127" s="151"/>
      <c r="AE127" s="151"/>
      <c r="AF127" s="151"/>
      <c r="AG127" s="151" t="s">
        <v>201</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68">
        <v>45</v>
      </c>
      <c r="B128" s="169" t="s">
        <v>362</v>
      </c>
      <c r="C128" s="185" t="s">
        <v>363</v>
      </c>
      <c r="D128" s="170" t="s">
        <v>328</v>
      </c>
      <c r="E128" s="171">
        <v>1</v>
      </c>
      <c r="F128" s="172"/>
      <c r="G128" s="173">
        <f>ROUND(E128*F128,2)</f>
        <v>0</v>
      </c>
      <c r="H128" s="172"/>
      <c r="I128" s="173">
        <f>ROUND(E128*H128,2)</f>
        <v>0</v>
      </c>
      <c r="J128" s="172"/>
      <c r="K128" s="173">
        <f>ROUND(E128*J128,2)</f>
        <v>0</v>
      </c>
      <c r="L128" s="173">
        <v>21</v>
      </c>
      <c r="M128" s="173">
        <f>G128*(1+L128/100)</f>
        <v>0</v>
      </c>
      <c r="N128" s="173">
        <v>0</v>
      </c>
      <c r="O128" s="173">
        <f>ROUND(E128*N128,2)</f>
        <v>0</v>
      </c>
      <c r="P128" s="173">
        <v>0</v>
      </c>
      <c r="Q128" s="173">
        <f>ROUND(E128*P128,2)</f>
        <v>0</v>
      </c>
      <c r="R128" s="173" t="s">
        <v>270</v>
      </c>
      <c r="S128" s="173" t="s">
        <v>178</v>
      </c>
      <c r="T128" s="174" t="s">
        <v>178</v>
      </c>
      <c r="U128" s="160">
        <v>0</v>
      </c>
      <c r="V128" s="160">
        <f>ROUND(E128*U128,2)</f>
        <v>0</v>
      </c>
      <c r="W128" s="160"/>
      <c r="X128" s="151"/>
      <c r="Y128" s="151"/>
      <c r="Z128" s="151"/>
      <c r="AA128" s="151"/>
      <c r="AB128" s="151"/>
      <c r="AC128" s="151"/>
      <c r="AD128" s="151"/>
      <c r="AE128" s="151"/>
      <c r="AF128" s="151"/>
      <c r="AG128" s="151" t="s">
        <v>271</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92" t="s">
        <v>359</v>
      </c>
      <c r="D129" s="189"/>
      <c r="E129" s="190">
        <v>1</v>
      </c>
      <c r="F129" s="160"/>
      <c r="G129" s="160"/>
      <c r="H129" s="160"/>
      <c r="I129" s="160"/>
      <c r="J129" s="160"/>
      <c r="K129" s="160"/>
      <c r="L129" s="160"/>
      <c r="M129" s="160"/>
      <c r="N129" s="160"/>
      <c r="O129" s="160"/>
      <c r="P129" s="160"/>
      <c r="Q129" s="160"/>
      <c r="R129" s="160"/>
      <c r="S129" s="160"/>
      <c r="T129" s="160"/>
      <c r="U129" s="160"/>
      <c r="V129" s="160"/>
      <c r="W129" s="160"/>
      <c r="X129" s="151"/>
      <c r="Y129" s="151"/>
      <c r="Z129" s="151"/>
      <c r="AA129" s="151"/>
      <c r="AB129" s="151"/>
      <c r="AC129" s="151"/>
      <c r="AD129" s="151"/>
      <c r="AE129" s="151"/>
      <c r="AF129" s="151"/>
      <c r="AG129" s="151" t="s">
        <v>201</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68">
        <v>46</v>
      </c>
      <c r="B130" s="169" t="s">
        <v>364</v>
      </c>
      <c r="C130" s="185" t="s">
        <v>365</v>
      </c>
      <c r="D130" s="170" t="s">
        <v>328</v>
      </c>
      <c r="E130" s="171">
        <v>95.95</v>
      </c>
      <c r="F130" s="172"/>
      <c r="G130" s="173">
        <f>ROUND(E130*F130,2)</f>
        <v>0</v>
      </c>
      <c r="H130" s="172"/>
      <c r="I130" s="173">
        <f>ROUND(E130*H130,2)</f>
        <v>0</v>
      </c>
      <c r="J130" s="172"/>
      <c r="K130" s="173">
        <f>ROUND(E130*J130,2)</f>
        <v>0</v>
      </c>
      <c r="L130" s="173">
        <v>21</v>
      </c>
      <c r="M130" s="173">
        <f>G130*(1+L130/100)</f>
        <v>0</v>
      </c>
      <c r="N130" s="173">
        <v>8.1000000000000003E-2</v>
      </c>
      <c r="O130" s="173">
        <f>ROUND(E130*N130,2)</f>
        <v>7.77</v>
      </c>
      <c r="P130" s="173">
        <v>0</v>
      </c>
      <c r="Q130" s="173">
        <f>ROUND(E130*P130,2)</f>
        <v>0</v>
      </c>
      <c r="R130" s="173" t="s">
        <v>270</v>
      </c>
      <c r="S130" s="173" t="s">
        <v>178</v>
      </c>
      <c r="T130" s="174" t="s">
        <v>178</v>
      </c>
      <c r="U130" s="160">
        <v>0</v>
      </c>
      <c r="V130" s="160">
        <f>ROUND(E130*U130,2)</f>
        <v>0</v>
      </c>
      <c r="W130" s="160"/>
      <c r="X130" s="151"/>
      <c r="Y130" s="151"/>
      <c r="Z130" s="151"/>
      <c r="AA130" s="151"/>
      <c r="AB130" s="151"/>
      <c r="AC130" s="151"/>
      <c r="AD130" s="151"/>
      <c r="AE130" s="151"/>
      <c r="AF130" s="151"/>
      <c r="AG130" s="151" t="s">
        <v>271</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92" t="s">
        <v>366</v>
      </c>
      <c r="D131" s="189"/>
      <c r="E131" s="190">
        <v>95.95</v>
      </c>
      <c r="F131" s="160"/>
      <c r="G131" s="160"/>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201</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x14ac:dyDescent="0.2">
      <c r="A132" s="162" t="s">
        <v>173</v>
      </c>
      <c r="B132" s="163" t="s">
        <v>139</v>
      </c>
      <c r="C132" s="183" t="s">
        <v>140</v>
      </c>
      <c r="D132" s="164"/>
      <c r="E132" s="165"/>
      <c r="F132" s="166"/>
      <c r="G132" s="166">
        <f>SUMIF(AG133:AG138,"&lt;&gt;NOR",G133:G138)</f>
        <v>0</v>
      </c>
      <c r="H132" s="166"/>
      <c r="I132" s="166">
        <f>SUM(I133:I138)</f>
        <v>0</v>
      </c>
      <c r="J132" s="166"/>
      <c r="K132" s="166">
        <f>SUM(K133:K138)</f>
        <v>0</v>
      </c>
      <c r="L132" s="166"/>
      <c r="M132" s="166">
        <f>SUM(M133:M138)</f>
        <v>0</v>
      </c>
      <c r="N132" s="166"/>
      <c r="O132" s="166">
        <f>SUM(O133:O138)</f>
        <v>0</v>
      </c>
      <c r="P132" s="166"/>
      <c r="Q132" s="166">
        <f>SUM(Q133:Q138)</f>
        <v>0</v>
      </c>
      <c r="R132" s="166"/>
      <c r="S132" s="166"/>
      <c r="T132" s="167"/>
      <c r="U132" s="161"/>
      <c r="V132" s="161">
        <f>SUM(V133:V138)</f>
        <v>10.93</v>
      </c>
      <c r="W132" s="161"/>
      <c r="AG132" t="s">
        <v>174</v>
      </c>
    </row>
    <row r="133" spans="1:60" ht="22.5" outlineLevel="1" x14ac:dyDescent="0.2">
      <c r="A133" s="168">
        <v>47</v>
      </c>
      <c r="B133" s="169" t="s">
        <v>367</v>
      </c>
      <c r="C133" s="185" t="s">
        <v>368</v>
      </c>
      <c r="D133" s="170" t="s">
        <v>283</v>
      </c>
      <c r="E133" s="171">
        <v>15.88</v>
      </c>
      <c r="F133" s="172"/>
      <c r="G133" s="173">
        <f>ROUND(E133*F133,2)</f>
        <v>0</v>
      </c>
      <c r="H133" s="172"/>
      <c r="I133" s="173">
        <f>ROUND(E133*H133,2)</f>
        <v>0</v>
      </c>
      <c r="J133" s="172"/>
      <c r="K133" s="173">
        <f>ROUND(E133*J133,2)</f>
        <v>0</v>
      </c>
      <c r="L133" s="173">
        <v>21</v>
      </c>
      <c r="M133" s="173">
        <f>G133*(1+L133/100)</f>
        <v>0</v>
      </c>
      <c r="N133" s="173">
        <v>0</v>
      </c>
      <c r="O133" s="173">
        <f>ROUND(E133*N133,2)</f>
        <v>0</v>
      </c>
      <c r="P133" s="173">
        <v>0</v>
      </c>
      <c r="Q133" s="173">
        <f>ROUND(E133*P133,2)</f>
        <v>0</v>
      </c>
      <c r="R133" s="173" t="s">
        <v>196</v>
      </c>
      <c r="S133" s="173" t="s">
        <v>178</v>
      </c>
      <c r="T133" s="174" t="s">
        <v>178</v>
      </c>
      <c r="U133" s="160">
        <v>0.68800000000000006</v>
      </c>
      <c r="V133" s="160">
        <f>ROUND(E133*U133,2)</f>
        <v>10.93</v>
      </c>
      <c r="W133" s="160"/>
      <c r="X133" s="151"/>
      <c r="Y133" s="151"/>
      <c r="Z133" s="151"/>
      <c r="AA133" s="151"/>
      <c r="AB133" s="151"/>
      <c r="AC133" s="151"/>
      <c r="AD133" s="151"/>
      <c r="AE133" s="151"/>
      <c r="AF133" s="151"/>
      <c r="AG133" s="151" t="s">
        <v>197</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92" t="s">
        <v>369</v>
      </c>
      <c r="D134" s="189"/>
      <c r="E134" s="190">
        <v>15.88</v>
      </c>
      <c r="F134" s="160"/>
      <c r="G134" s="160"/>
      <c r="H134" s="160"/>
      <c r="I134" s="160"/>
      <c r="J134" s="160"/>
      <c r="K134" s="160"/>
      <c r="L134" s="160"/>
      <c r="M134" s="160"/>
      <c r="N134" s="160"/>
      <c r="O134" s="160"/>
      <c r="P134" s="160"/>
      <c r="Q134" s="160"/>
      <c r="R134" s="160"/>
      <c r="S134" s="160"/>
      <c r="T134" s="160"/>
      <c r="U134" s="160"/>
      <c r="V134" s="160"/>
      <c r="W134" s="160"/>
      <c r="X134" s="151"/>
      <c r="Y134" s="151"/>
      <c r="Z134" s="151"/>
      <c r="AA134" s="151"/>
      <c r="AB134" s="151"/>
      <c r="AC134" s="151"/>
      <c r="AD134" s="151"/>
      <c r="AE134" s="151"/>
      <c r="AF134" s="151"/>
      <c r="AG134" s="151" t="s">
        <v>201</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x14ac:dyDescent="0.2">
      <c r="A135" s="168">
        <v>48</v>
      </c>
      <c r="B135" s="169" t="s">
        <v>370</v>
      </c>
      <c r="C135" s="185" t="s">
        <v>371</v>
      </c>
      <c r="D135" s="170" t="s">
        <v>283</v>
      </c>
      <c r="E135" s="171">
        <v>31.76</v>
      </c>
      <c r="F135" s="172"/>
      <c r="G135" s="173">
        <f>ROUND(E135*F135,2)</f>
        <v>0</v>
      </c>
      <c r="H135" s="172"/>
      <c r="I135" s="173">
        <f>ROUND(E135*H135,2)</f>
        <v>0</v>
      </c>
      <c r="J135" s="172"/>
      <c r="K135" s="173">
        <f>ROUND(E135*J135,2)</f>
        <v>0</v>
      </c>
      <c r="L135" s="173">
        <v>21</v>
      </c>
      <c r="M135" s="173">
        <f>G135*(1+L135/100)</f>
        <v>0</v>
      </c>
      <c r="N135" s="173">
        <v>0</v>
      </c>
      <c r="O135" s="173">
        <f>ROUND(E135*N135,2)</f>
        <v>0</v>
      </c>
      <c r="P135" s="173">
        <v>0</v>
      </c>
      <c r="Q135" s="173">
        <f>ROUND(E135*P135,2)</f>
        <v>0</v>
      </c>
      <c r="R135" s="173" t="s">
        <v>196</v>
      </c>
      <c r="S135" s="173" t="s">
        <v>178</v>
      </c>
      <c r="T135" s="174" t="s">
        <v>178</v>
      </c>
      <c r="U135" s="160">
        <v>0</v>
      </c>
      <c r="V135" s="160">
        <f>ROUND(E135*U135,2)</f>
        <v>0</v>
      </c>
      <c r="W135" s="160"/>
      <c r="X135" s="151"/>
      <c r="Y135" s="151"/>
      <c r="Z135" s="151"/>
      <c r="AA135" s="151"/>
      <c r="AB135" s="151"/>
      <c r="AC135" s="151"/>
      <c r="AD135" s="151"/>
      <c r="AE135" s="151"/>
      <c r="AF135" s="151"/>
      <c r="AG135" s="151" t="s">
        <v>197</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2" t="s">
        <v>372</v>
      </c>
      <c r="D136" s="189"/>
      <c r="E136" s="190">
        <v>31.76</v>
      </c>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201</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68">
        <v>49</v>
      </c>
      <c r="B137" s="169" t="s">
        <v>373</v>
      </c>
      <c r="C137" s="185" t="s">
        <v>374</v>
      </c>
      <c r="D137" s="170" t="s">
        <v>283</v>
      </c>
      <c r="E137" s="171">
        <v>15.88</v>
      </c>
      <c r="F137" s="172"/>
      <c r="G137" s="173">
        <f>ROUND(E137*F137,2)</f>
        <v>0</v>
      </c>
      <c r="H137" s="172"/>
      <c r="I137" s="173">
        <f>ROUND(E137*H137,2)</f>
        <v>0</v>
      </c>
      <c r="J137" s="172"/>
      <c r="K137" s="173">
        <f>ROUND(E137*J137,2)</f>
        <v>0</v>
      </c>
      <c r="L137" s="173">
        <v>21</v>
      </c>
      <c r="M137" s="173">
        <f>G137*(1+L137/100)</f>
        <v>0</v>
      </c>
      <c r="N137" s="173">
        <v>0</v>
      </c>
      <c r="O137" s="173">
        <f>ROUND(E137*N137,2)</f>
        <v>0</v>
      </c>
      <c r="P137" s="173">
        <v>0</v>
      </c>
      <c r="Q137" s="173">
        <f>ROUND(E137*P137,2)</f>
        <v>0</v>
      </c>
      <c r="R137" s="173" t="s">
        <v>375</v>
      </c>
      <c r="S137" s="173" t="s">
        <v>178</v>
      </c>
      <c r="T137" s="174" t="s">
        <v>178</v>
      </c>
      <c r="U137" s="160">
        <v>0</v>
      </c>
      <c r="V137" s="160">
        <f>ROUND(E137*U137,2)</f>
        <v>0</v>
      </c>
      <c r="W137" s="160"/>
      <c r="X137" s="151"/>
      <c r="Y137" s="151"/>
      <c r="Z137" s="151"/>
      <c r="AA137" s="151"/>
      <c r="AB137" s="151"/>
      <c r="AC137" s="151"/>
      <c r="AD137" s="151"/>
      <c r="AE137" s="151"/>
      <c r="AF137" s="151"/>
      <c r="AG137" s="151" t="s">
        <v>197</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2" t="s">
        <v>376</v>
      </c>
      <c r="D138" s="189"/>
      <c r="E138" s="190">
        <v>15.88</v>
      </c>
      <c r="F138" s="160"/>
      <c r="G138" s="160"/>
      <c r="H138" s="160"/>
      <c r="I138" s="160"/>
      <c r="J138" s="160"/>
      <c r="K138" s="160"/>
      <c r="L138" s="160"/>
      <c r="M138" s="160"/>
      <c r="N138" s="160"/>
      <c r="O138" s="160"/>
      <c r="P138" s="160"/>
      <c r="Q138" s="160"/>
      <c r="R138" s="160"/>
      <c r="S138" s="160"/>
      <c r="T138" s="160"/>
      <c r="U138" s="160"/>
      <c r="V138" s="160"/>
      <c r="W138" s="160"/>
      <c r="X138" s="151"/>
      <c r="Y138" s="151"/>
      <c r="Z138" s="151"/>
      <c r="AA138" s="151"/>
      <c r="AB138" s="151"/>
      <c r="AC138" s="151"/>
      <c r="AD138" s="151"/>
      <c r="AE138" s="151"/>
      <c r="AF138" s="151"/>
      <c r="AG138" s="151" t="s">
        <v>201</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x14ac:dyDescent="0.2">
      <c r="A139" s="162" t="s">
        <v>173</v>
      </c>
      <c r="B139" s="163" t="s">
        <v>141</v>
      </c>
      <c r="C139" s="183" t="s">
        <v>142</v>
      </c>
      <c r="D139" s="164"/>
      <c r="E139" s="165"/>
      <c r="F139" s="166"/>
      <c r="G139" s="166">
        <f>SUMIF(AG140:AG144,"&lt;&gt;NOR",G140:G144)</f>
        <v>0</v>
      </c>
      <c r="H139" s="166"/>
      <c r="I139" s="166">
        <f>SUM(I140:I144)</f>
        <v>0</v>
      </c>
      <c r="J139" s="166"/>
      <c r="K139" s="166">
        <f>SUM(K140:K144)</f>
        <v>0</v>
      </c>
      <c r="L139" s="166"/>
      <c r="M139" s="166">
        <f>SUM(M140:M144)</f>
        <v>0</v>
      </c>
      <c r="N139" s="166"/>
      <c r="O139" s="166">
        <f>SUM(O140:O144)</f>
        <v>0</v>
      </c>
      <c r="P139" s="166"/>
      <c r="Q139" s="166">
        <f>SUM(Q140:Q144)</f>
        <v>0</v>
      </c>
      <c r="R139" s="166"/>
      <c r="S139" s="166"/>
      <c r="T139" s="167"/>
      <c r="U139" s="161"/>
      <c r="V139" s="161">
        <f>SUM(V140:V144)</f>
        <v>345.66</v>
      </c>
      <c r="W139" s="161"/>
      <c r="AG139" t="s">
        <v>174</v>
      </c>
    </row>
    <row r="140" spans="1:60" outlineLevel="1" x14ac:dyDescent="0.2">
      <c r="A140" s="168">
        <v>50</v>
      </c>
      <c r="B140" s="169" t="s">
        <v>377</v>
      </c>
      <c r="C140" s="185" t="s">
        <v>378</v>
      </c>
      <c r="D140" s="170" t="s">
        <v>283</v>
      </c>
      <c r="E140" s="171">
        <v>886.31624000000011</v>
      </c>
      <c r="F140" s="172"/>
      <c r="G140" s="173">
        <f>ROUND(E140*F140,2)</f>
        <v>0</v>
      </c>
      <c r="H140" s="172"/>
      <c r="I140" s="173">
        <f>ROUND(E140*H140,2)</f>
        <v>0</v>
      </c>
      <c r="J140" s="172"/>
      <c r="K140" s="173">
        <f>ROUND(E140*J140,2)</f>
        <v>0</v>
      </c>
      <c r="L140" s="173">
        <v>21</v>
      </c>
      <c r="M140" s="173">
        <f>G140*(1+L140/100)</f>
        <v>0</v>
      </c>
      <c r="N140" s="173">
        <v>0</v>
      </c>
      <c r="O140" s="173">
        <f>ROUND(E140*N140,2)</f>
        <v>0</v>
      </c>
      <c r="P140" s="173">
        <v>0</v>
      </c>
      <c r="Q140" s="173">
        <f>ROUND(E140*P140,2)</f>
        <v>0</v>
      </c>
      <c r="R140" s="173" t="s">
        <v>196</v>
      </c>
      <c r="S140" s="173" t="s">
        <v>178</v>
      </c>
      <c r="T140" s="174" t="s">
        <v>178</v>
      </c>
      <c r="U140" s="160">
        <v>0.39</v>
      </c>
      <c r="V140" s="160">
        <f>ROUND(E140*U140,2)</f>
        <v>345.66</v>
      </c>
      <c r="W140" s="160"/>
      <c r="X140" s="151"/>
      <c r="Y140" s="151"/>
      <c r="Z140" s="151"/>
      <c r="AA140" s="151"/>
      <c r="AB140" s="151"/>
      <c r="AC140" s="151"/>
      <c r="AD140" s="151"/>
      <c r="AE140" s="151"/>
      <c r="AF140" s="151"/>
      <c r="AG140" s="151" t="s">
        <v>379</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52" t="s">
        <v>380</v>
      </c>
      <c r="D141" s="253"/>
      <c r="E141" s="253"/>
      <c r="F141" s="253"/>
      <c r="G141" s="253"/>
      <c r="H141" s="160"/>
      <c r="I141" s="160"/>
      <c r="J141" s="160"/>
      <c r="K141" s="160"/>
      <c r="L141" s="160"/>
      <c r="M141" s="160"/>
      <c r="N141" s="160"/>
      <c r="O141" s="160"/>
      <c r="P141" s="160"/>
      <c r="Q141" s="160"/>
      <c r="R141" s="160"/>
      <c r="S141" s="160"/>
      <c r="T141" s="160"/>
      <c r="U141" s="160"/>
      <c r="V141" s="160"/>
      <c r="W141" s="160"/>
      <c r="X141" s="151"/>
      <c r="Y141" s="151"/>
      <c r="Z141" s="151"/>
      <c r="AA141" s="151"/>
      <c r="AB141" s="151"/>
      <c r="AC141" s="151"/>
      <c r="AD141" s="151"/>
      <c r="AE141" s="151"/>
      <c r="AF141" s="151"/>
      <c r="AG141" s="151" t="s">
        <v>199</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92" t="s">
        <v>381</v>
      </c>
      <c r="D142" s="189"/>
      <c r="E142" s="190"/>
      <c r="F142" s="160"/>
      <c r="G142" s="16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201</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2" t="s">
        <v>382</v>
      </c>
      <c r="D143" s="189"/>
      <c r="E143" s="190"/>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201</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92" t="s">
        <v>383</v>
      </c>
      <c r="D144" s="189"/>
      <c r="E144" s="190">
        <v>886.31624000000011</v>
      </c>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201</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x14ac:dyDescent="0.2">
      <c r="A145" s="162" t="s">
        <v>173</v>
      </c>
      <c r="B145" s="163" t="s">
        <v>143</v>
      </c>
      <c r="C145" s="183" t="s">
        <v>144</v>
      </c>
      <c r="D145" s="164"/>
      <c r="E145" s="165"/>
      <c r="F145" s="166"/>
      <c r="G145" s="166">
        <f>SUMIF(AG146:AG147,"&lt;&gt;NOR",G146:G147)</f>
        <v>0</v>
      </c>
      <c r="H145" s="166"/>
      <c r="I145" s="166">
        <f>SUM(I146:I147)</f>
        <v>0</v>
      </c>
      <c r="J145" s="166"/>
      <c r="K145" s="166">
        <f>SUM(K146:K147)</f>
        <v>0</v>
      </c>
      <c r="L145" s="166"/>
      <c r="M145" s="166">
        <f>SUM(M146:M147)</f>
        <v>0</v>
      </c>
      <c r="N145" s="166"/>
      <c r="O145" s="166">
        <f>SUM(O146:O147)</f>
        <v>0.36</v>
      </c>
      <c r="P145" s="166"/>
      <c r="Q145" s="166">
        <f>SUM(Q146:Q147)</f>
        <v>0</v>
      </c>
      <c r="R145" s="166"/>
      <c r="S145" s="166"/>
      <c r="T145" s="167"/>
      <c r="U145" s="161"/>
      <c r="V145" s="161">
        <f>SUM(V146:V147)</f>
        <v>5.16</v>
      </c>
      <c r="W145" s="161"/>
      <c r="AG145" t="s">
        <v>174</v>
      </c>
    </row>
    <row r="146" spans="1:60" outlineLevel="1" x14ac:dyDescent="0.2">
      <c r="A146" s="168">
        <v>51</v>
      </c>
      <c r="B146" s="169" t="s">
        <v>384</v>
      </c>
      <c r="C146" s="185" t="s">
        <v>385</v>
      </c>
      <c r="D146" s="170" t="s">
        <v>204</v>
      </c>
      <c r="E146" s="171">
        <v>24</v>
      </c>
      <c r="F146" s="172"/>
      <c r="G146" s="173">
        <f>ROUND(E146*F146,2)</f>
        <v>0</v>
      </c>
      <c r="H146" s="172"/>
      <c r="I146" s="173">
        <f>ROUND(E146*H146,2)</f>
        <v>0</v>
      </c>
      <c r="J146" s="172"/>
      <c r="K146" s="173">
        <f>ROUND(E146*J146,2)</f>
        <v>0</v>
      </c>
      <c r="L146" s="173">
        <v>21</v>
      </c>
      <c r="M146" s="173">
        <f>G146*(1+L146/100)</f>
        <v>0</v>
      </c>
      <c r="N146" s="173">
        <v>1.5200000000000002E-2</v>
      </c>
      <c r="O146" s="173">
        <f>ROUND(E146*N146,2)</f>
        <v>0.36</v>
      </c>
      <c r="P146" s="173">
        <v>0</v>
      </c>
      <c r="Q146" s="173">
        <f>ROUND(E146*P146,2)</f>
        <v>0</v>
      </c>
      <c r="R146" s="173"/>
      <c r="S146" s="173" t="s">
        <v>178</v>
      </c>
      <c r="T146" s="174" t="s">
        <v>178</v>
      </c>
      <c r="U146" s="160">
        <v>0.21500000000000002</v>
      </c>
      <c r="V146" s="160">
        <f>ROUND(E146*U146,2)</f>
        <v>5.16</v>
      </c>
      <c r="W146" s="160"/>
      <c r="X146" s="151"/>
      <c r="Y146" s="151"/>
      <c r="Z146" s="151"/>
      <c r="AA146" s="151"/>
      <c r="AB146" s="151"/>
      <c r="AC146" s="151"/>
      <c r="AD146" s="151"/>
      <c r="AE146" s="151"/>
      <c r="AF146" s="151"/>
      <c r="AG146" s="151" t="s">
        <v>197</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92" t="s">
        <v>386</v>
      </c>
      <c r="D147" s="189"/>
      <c r="E147" s="190">
        <v>24</v>
      </c>
      <c r="F147" s="160"/>
      <c r="G147" s="160"/>
      <c r="H147" s="160"/>
      <c r="I147" s="160"/>
      <c r="J147" s="160"/>
      <c r="K147" s="160"/>
      <c r="L147" s="160"/>
      <c r="M147" s="160"/>
      <c r="N147" s="160"/>
      <c r="O147" s="160"/>
      <c r="P147" s="160"/>
      <c r="Q147" s="160"/>
      <c r="R147" s="160"/>
      <c r="S147" s="160"/>
      <c r="T147" s="160"/>
      <c r="U147" s="160"/>
      <c r="V147" s="160"/>
      <c r="W147" s="160"/>
      <c r="X147" s="151"/>
      <c r="Y147" s="151"/>
      <c r="Z147" s="151"/>
      <c r="AA147" s="151"/>
      <c r="AB147" s="151"/>
      <c r="AC147" s="151"/>
      <c r="AD147" s="151"/>
      <c r="AE147" s="151"/>
      <c r="AF147" s="151"/>
      <c r="AG147" s="151" t="s">
        <v>201</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x14ac:dyDescent="0.2">
      <c r="A148" s="5"/>
      <c r="B148" s="6"/>
      <c r="C148" s="186"/>
      <c r="D148" s="8"/>
      <c r="E148" s="5"/>
      <c r="F148" s="5"/>
      <c r="G148" s="5"/>
      <c r="H148" s="5"/>
      <c r="I148" s="5"/>
      <c r="J148" s="5"/>
      <c r="K148" s="5"/>
      <c r="L148" s="5"/>
      <c r="M148" s="5"/>
      <c r="N148" s="5"/>
      <c r="O148" s="5"/>
      <c r="P148" s="5"/>
      <c r="Q148" s="5"/>
      <c r="R148" s="5"/>
      <c r="S148" s="5"/>
      <c r="T148" s="5"/>
      <c r="U148" s="5"/>
      <c r="V148" s="5"/>
      <c r="W148" s="5"/>
      <c r="AE148">
        <v>15</v>
      </c>
      <c r="AF148">
        <v>21</v>
      </c>
    </row>
    <row r="149" spans="1:60" x14ac:dyDescent="0.2">
      <c r="A149" s="154"/>
      <c r="B149" s="155" t="s">
        <v>29</v>
      </c>
      <c r="C149" s="187"/>
      <c r="D149" s="156"/>
      <c r="E149" s="157"/>
      <c r="F149" s="157"/>
      <c r="G149" s="182">
        <f>G8+G70+G77+G81+G97+G101+G132+G139+G145</f>
        <v>0</v>
      </c>
      <c r="H149" s="5"/>
      <c r="I149" s="5"/>
      <c r="J149" s="5"/>
      <c r="K149" s="5"/>
      <c r="L149" s="5"/>
      <c r="M149" s="5"/>
      <c r="N149" s="5"/>
      <c r="O149" s="5"/>
      <c r="P149" s="5"/>
      <c r="Q149" s="5"/>
      <c r="R149" s="5"/>
      <c r="S149" s="5"/>
      <c r="T149" s="5"/>
      <c r="U149" s="5"/>
      <c r="V149" s="5"/>
      <c r="W149" s="5"/>
      <c r="AE149">
        <f>SUMIF(L7:L147,AE148,G7:G147)</f>
        <v>0</v>
      </c>
      <c r="AF149">
        <f>SUMIF(L7:L147,AF148,G7:G147)</f>
        <v>0</v>
      </c>
      <c r="AG149" t="s">
        <v>189</v>
      </c>
    </row>
    <row r="150" spans="1:60" x14ac:dyDescent="0.2">
      <c r="A150" s="251" t="s">
        <v>387</v>
      </c>
      <c r="B150" s="251"/>
      <c r="C150" s="186"/>
      <c r="D150" s="8"/>
      <c r="E150" s="5"/>
      <c r="F150" s="5"/>
      <c r="G150" s="5"/>
      <c r="H150" s="5"/>
      <c r="I150" s="5"/>
      <c r="J150" s="5"/>
      <c r="K150" s="5"/>
      <c r="L150" s="5"/>
      <c r="M150" s="5"/>
      <c r="N150" s="5"/>
      <c r="O150" s="5"/>
      <c r="P150" s="5"/>
      <c r="Q150" s="5"/>
      <c r="R150" s="5"/>
      <c r="S150" s="5"/>
      <c r="T150" s="5"/>
      <c r="U150" s="5"/>
      <c r="V150" s="5"/>
      <c r="W150" s="5"/>
    </row>
    <row r="151" spans="1:60" x14ac:dyDescent="0.2">
      <c r="A151" s="5"/>
      <c r="B151" s="6" t="s">
        <v>388</v>
      </c>
      <c r="C151" s="186" t="s">
        <v>389</v>
      </c>
      <c r="D151" s="8"/>
      <c r="E151" s="5"/>
      <c r="F151" s="5"/>
      <c r="G151" s="5"/>
      <c r="H151" s="5"/>
      <c r="I151" s="5"/>
      <c r="J151" s="5"/>
      <c r="K151" s="5"/>
      <c r="L151" s="5"/>
      <c r="M151" s="5"/>
      <c r="N151" s="5"/>
      <c r="O151" s="5"/>
      <c r="P151" s="5"/>
      <c r="Q151" s="5"/>
      <c r="R151" s="5"/>
      <c r="S151" s="5"/>
      <c r="T151" s="5"/>
      <c r="U151" s="5"/>
      <c r="V151" s="5"/>
      <c r="W151" s="5"/>
      <c r="AG151" t="s">
        <v>390</v>
      </c>
    </row>
    <row r="152" spans="1:60" x14ac:dyDescent="0.2">
      <c r="A152" s="5"/>
      <c r="B152" s="6" t="s">
        <v>391</v>
      </c>
      <c r="C152" s="186" t="s">
        <v>392</v>
      </c>
      <c r="D152" s="8"/>
      <c r="E152" s="5"/>
      <c r="F152" s="5"/>
      <c r="G152" s="5"/>
      <c r="H152" s="5"/>
      <c r="I152" s="5"/>
      <c r="J152" s="5"/>
      <c r="K152" s="5"/>
      <c r="L152" s="5"/>
      <c r="M152" s="5"/>
      <c r="N152" s="5"/>
      <c r="O152" s="5"/>
      <c r="P152" s="5"/>
      <c r="Q152" s="5"/>
      <c r="R152" s="5"/>
      <c r="S152" s="5"/>
      <c r="T152" s="5"/>
      <c r="U152" s="5"/>
      <c r="V152" s="5"/>
      <c r="W152" s="5"/>
      <c r="AG152" t="s">
        <v>393</v>
      </c>
    </row>
    <row r="153" spans="1:60" x14ac:dyDescent="0.2">
      <c r="A153" s="5"/>
      <c r="B153" s="6"/>
      <c r="C153" s="186" t="s">
        <v>394</v>
      </c>
      <c r="D153" s="8"/>
      <c r="E153" s="5"/>
      <c r="F153" s="5"/>
      <c r="G153" s="5"/>
      <c r="H153" s="5"/>
      <c r="I153" s="5"/>
      <c r="J153" s="5"/>
      <c r="K153" s="5"/>
      <c r="L153" s="5"/>
      <c r="M153" s="5"/>
      <c r="N153" s="5"/>
      <c r="O153" s="5"/>
      <c r="P153" s="5"/>
      <c r="Q153" s="5"/>
      <c r="R153" s="5"/>
      <c r="S153" s="5"/>
      <c r="T153" s="5"/>
      <c r="U153" s="5"/>
      <c r="V153" s="5"/>
      <c r="W153" s="5"/>
      <c r="AG153" t="s">
        <v>395</v>
      </c>
    </row>
    <row r="154" spans="1:60" x14ac:dyDescent="0.2">
      <c r="A154" s="5"/>
      <c r="B154" s="6"/>
      <c r="C154" s="186"/>
      <c r="D154" s="8"/>
      <c r="E154" s="5"/>
      <c r="F154" s="5"/>
      <c r="G154" s="5"/>
      <c r="H154" s="5"/>
      <c r="I154" s="5"/>
      <c r="J154" s="5"/>
      <c r="K154" s="5"/>
      <c r="L154" s="5"/>
      <c r="M154" s="5"/>
      <c r="N154" s="5"/>
      <c r="O154" s="5"/>
      <c r="P154" s="5"/>
      <c r="Q154" s="5"/>
      <c r="R154" s="5"/>
      <c r="S154" s="5"/>
      <c r="T154" s="5"/>
      <c r="U154" s="5"/>
      <c r="V154" s="5"/>
      <c r="W154" s="5"/>
    </row>
    <row r="155" spans="1:60" x14ac:dyDescent="0.2">
      <c r="C155" s="188"/>
      <c r="D155" s="142"/>
      <c r="AG155" t="s">
        <v>190</v>
      </c>
    </row>
    <row r="156" spans="1:60" x14ac:dyDescent="0.2">
      <c r="D156" s="142"/>
    </row>
    <row r="157" spans="1:60" x14ac:dyDescent="0.2">
      <c r="D157" s="142"/>
    </row>
    <row r="158" spans="1:60" x14ac:dyDescent="0.2">
      <c r="D158" s="142"/>
    </row>
    <row r="159" spans="1:60" x14ac:dyDescent="0.2">
      <c r="D159" s="142"/>
    </row>
    <row r="160" spans="1:60"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gwyfKYx7hNbGVNL6CNy0X5GAXR9bAycICCSVBVB5s/iunrj1wXAwqvMUlhu4LjNr9qeypa9YTZnl9ulh6vxTYw==" saltValue="Co9sn7oWOiE/OkESlPG+UQ==" spinCount="100000" sheet="1"/>
  <mergeCells count="32">
    <mergeCell ref="C55:G55"/>
    <mergeCell ref="C114:G114"/>
    <mergeCell ref="C117:G117"/>
    <mergeCell ref="C122:G122"/>
    <mergeCell ref="C141:G141"/>
    <mergeCell ref="C79:G79"/>
    <mergeCell ref="C87:G87"/>
    <mergeCell ref="C88:G88"/>
    <mergeCell ref="C93:G93"/>
    <mergeCell ref="C99:G99"/>
    <mergeCell ref="C111:G111"/>
    <mergeCell ref="C40:G40"/>
    <mergeCell ref="C43:G43"/>
    <mergeCell ref="C46:G46"/>
    <mergeCell ref="C49:G49"/>
    <mergeCell ref="C52:G52"/>
    <mergeCell ref="A1:G1"/>
    <mergeCell ref="C2:G2"/>
    <mergeCell ref="C3:G3"/>
    <mergeCell ref="C4:G4"/>
    <mergeCell ref="A150:B150"/>
    <mergeCell ref="C10:G10"/>
    <mergeCell ref="C13:G13"/>
    <mergeCell ref="C16:G16"/>
    <mergeCell ref="C19:G19"/>
    <mergeCell ref="C22:G22"/>
    <mergeCell ref="C58:G58"/>
    <mergeCell ref="C25:G25"/>
    <mergeCell ref="C28:G28"/>
    <mergeCell ref="C31:G31"/>
    <mergeCell ref="C34:G34"/>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Stavba</vt:lpstr>
      <vt:lpstr>VzorPolozky</vt:lpstr>
      <vt:lpstr>Pokyny pro vyplnění</vt:lpstr>
      <vt:lpstr>VON 001 Naklady</vt:lpstr>
      <vt:lpstr>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'VON 001 Naklady'!Názvy_tisku</vt:lpstr>
      <vt:lpstr>oadresa</vt:lpstr>
      <vt:lpstr>Stavba!Objednatel</vt:lpstr>
      <vt:lpstr>Stavba!Objekt</vt:lpstr>
      <vt:lpstr>'01 01 Pol'!Oblast_tisku</vt:lpstr>
      <vt:lpstr>Stavba!Oblast_tisku</vt:lpstr>
      <vt:lpstr>'VON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Leitgebová Hana</cp:lastModifiedBy>
  <cp:lastPrinted>2014-02-28T09:52:57Z</cp:lastPrinted>
  <dcterms:created xsi:type="dcterms:W3CDTF">2009-04-08T07:15:50Z</dcterms:created>
  <dcterms:modified xsi:type="dcterms:W3CDTF">2019-05-02T10:49:22Z</dcterms:modified>
</cp:coreProperties>
</file>