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\Souteze\VS\7051 - Město Šlapanice - Rekonstrukce ulice Lípová v Bedřichovicích\2. ZD\Soupis stavebních prací, dodávek a služeb\"/>
    </mc:Choice>
  </mc:AlternateContent>
  <bookViews>
    <workbookView xWindow="0" yWindow="0" windowWidth="28800" windowHeight="12435" activeTab="1"/>
  </bookViews>
  <sheets>
    <sheet name="Rekapitulace stavby" sheetId="1" r:id="rId1"/>
    <sheet name="LIPOVADESTKAN - ULICE LÍP..." sheetId="2" r:id="rId2"/>
  </sheets>
  <definedNames>
    <definedName name="_xlnm._FilterDatabase" localSheetId="1" hidden="1">'LIPOVADESTKAN - ULICE LÍP...'!$C$124:$K$193</definedName>
    <definedName name="_xlnm.Print_Titles" localSheetId="1">'LIPOVADESTKAN - ULICE LÍP...'!$124:$124</definedName>
    <definedName name="_xlnm.Print_Titles" localSheetId="0">'Rekapitulace stavby'!$92:$92</definedName>
    <definedName name="_xlnm.Print_Area" localSheetId="1">'LIPOVADESTKAN - ULICE LÍP...'!$B$4:$J$77,'LIPOVADESTKAN - ULICE LÍP...'!$B$81:$J$109,'LIPOVADESTKAN - ULICE LÍP...'!$B$113:$K$194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93" i="2"/>
  <c r="BH193" i="2"/>
  <c r="BG193" i="2"/>
  <c r="BF193" i="2"/>
  <c r="T193" i="2"/>
  <c r="R193" i="2"/>
  <c r="P193" i="2"/>
  <c r="BK193" i="2"/>
  <c r="BE193" i="2"/>
  <c r="BI192" i="2"/>
  <c r="BH192" i="2"/>
  <c r="BG192" i="2"/>
  <c r="BF192" i="2"/>
  <c r="T192" i="2"/>
  <c r="R192" i="2"/>
  <c r="P192" i="2"/>
  <c r="BK192" i="2"/>
  <c r="BE192" i="2"/>
  <c r="BI190" i="2"/>
  <c r="BH190" i="2"/>
  <c r="BG190" i="2"/>
  <c r="BF190" i="2"/>
  <c r="T190" i="2"/>
  <c r="R190" i="2"/>
  <c r="P190" i="2"/>
  <c r="BK190" i="2"/>
  <c r="BE190" i="2"/>
  <c r="BI189" i="2"/>
  <c r="BH189" i="2"/>
  <c r="BG189" i="2"/>
  <c r="BF189" i="2"/>
  <c r="T189" i="2"/>
  <c r="R189" i="2"/>
  <c r="P189" i="2"/>
  <c r="BK189" i="2"/>
  <c r="BE189" i="2"/>
  <c r="BI188" i="2"/>
  <c r="BH188" i="2"/>
  <c r="BG188" i="2"/>
  <c r="BF188" i="2"/>
  <c r="T188" i="2"/>
  <c r="R188" i="2"/>
  <c r="P188" i="2"/>
  <c r="BK188" i="2"/>
  <c r="BE188" i="2"/>
  <c r="BI187" i="2"/>
  <c r="BH187" i="2"/>
  <c r="BG187" i="2"/>
  <c r="BF187" i="2"/>
  <c r="T187" i="2"/>
  <c r="R187" i="2"/>
  <c r="P187" i="2"/>
  <c r="P186" i="2" s="1"/>
  <c r="BK187" i="2"/>
  <c r="BE187" i="2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T182" i="2" s="1"/>
  <c r="T181" i="2" s="1"/>
  <c r="R183" i="2"/>
  <c r="R182" i="2"/>
  <c r="R181" i="2" s="1"/>
  <c r="P183" i="2"/>
  <c r="P182" i="2" s="1"/>
  <c r="P181" i="2" s="1"/>
  <c r="BK183" i="2"/>
  <c r="J183" i="2"/>
  <c r="BE183" i="2" s="1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102" i="2" s="1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R174" i="2" s="1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T159" i="2" s="1"/>
  <c r="R160" i="2"/>
  <c r="P160" i="2"/>
  <c r="P159" i="2" s="1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R154" i="2" s="1"/>
  <c r="P155" i="2"/>
  <c r="BK155" i="2"/>
  <c r="J155" i="2"/>
  <c r="BE155" i="2"/>
  <c r="BI153" i="2"/>
  <c r="BH153" i="2"/>
  <c r="BG153" i="2"/>
  <c r="BF153" i="2"/>
  <c r="T153" i="2"/>
  <c r="T152" i="2" s="1"/>
  <c r="R153" i="2"/>
  <c r="R152" i="2" s="1"/>
  <c r="P153" i="2"/>
  <c r="P152" i="2" s="1"/>
  <c r="BK153" i="2"/>
  <c r="BK152" i="2" s="1"/>
  <c r="J152" i="2" s="1"/>
  <c r="J98" i="2" s="1"/>
  <c r="J153" i="2"/>
  <c r="BE153" i="2" s="1"/>
  <c r="BI151" i="2"/>
  <c r="BH151" i="2"/>
  <c r="BG151" i="2"/>
  <c r="BF151" i="2"/>
  <c r="T151" i="2"/>
  <c r="T150" i="2" s="1"/>
  <c r="R151" i="2"/>
  <c r="R150" i="2" s="1"/>
  <c r="P151" i="2"/>
  <c r="P150" i="2" s="1"/>
  <c r="BK151" i="2"/>
  <c r="BK150" i="2" s="1"/>
  <c r="J150" i="2" s="1"/>
  <c r="J97" i="2" s="1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R127" i="2" s="1"/>
  <c r="P128" i="2"/>
  <c r="BK128" i="2"/>
  <c r="J128" i="2"/>
  <c r="BE128" i="2" s="1"/>
  <c r="F119" i="2"/>
  <c r="E117" i="2"/>
  <c r="F87" i="2"/>
  <c r="E85" i="2"/>
  <c r="J22" i="2"/>
  <c r="E22" i="2"/>
  <c r="J90" i="2" s="1"/>
  <c r="J21" i="2"/>
  <c r="J19" i="2"/>
  <c r="E19" i="2"/>
  <c r="J18" i="2"/>
  <c r="J16" i="2"/>
  <c r="E16" i="2"/>
  <c r="F122" i="2" s="1"/>
  <c r="J15" i="2"/>
  <c r="J13" i="2"/>
  <c r="E13" i="2"/>
  <c r="F121" i="2" s="1"/>
  <c r="J12" i="2"/>
  <c r="J10" i="2"/>
  <c r="J119" i="2" s="1"/>
  <c r="AS94" i="1"/>
  <c r="L90" i="1"/>
  <c r="AM90" i="1"/>
  <c r="AM89" i="1"/>
  <c r="L89" i="1"/>
  <c r="AM87" i="1"/>
  <c r="L87" i="1"/>
  <c r="L85" i="1"/>
  <c r="L84" i="1"/>
  <c r="P191" i="2" l="1"/>
  <c r="T191" i="2"/>
  <c r="R126" i="2"/>
  <c r="BK127" i="2"/>
  <c r="J87" i="2"/>
  <c r="F90" i="2"/>
  <c r="T127" i="2"/>
  <c r="P154" i="2"/>
  <c r="BK159" i="2"/>
  <c r="J159" i="2" s="1"/>
  <c r="J100" i="2" s="1"/>
  <c r="R159" i="2"/>
  <c r="P174" i="2"/>
  <c r="T174" i="2"/>
  <c r="R186" i="2"/>
  <c r="BK191" i="2"/>
  <c r="J191" i="2" s="1"/>
  <c r="J107" i="2" s="1"/>
  <c r="R191" i="2"/>
  <c r="T186" i="2"/>
  <c r="T185" i="2" s="1"/>
  <c r="P185" i="2"/>
  <c r="F89" i="2"/>
  <c r="J122" i="2"/>
  <c r="BK186" i="2"/>
  <c r="BK182" i="2"/>
  <c r="J182" i="2" s="1"/>
  <c r="J104" i="2" s="1"/>
  <c r="BK174" i="2"/>
  <c r="J174" i="2" s="1"/>
  <c r="J101" i="2" s="1"/>
  <c r="BK154" i="2"/>
  <c r="J154" i="2" s="1"/>
  <c r="J99" i="2" s="1"/>
  <c r="J32" i="2"/>
  <c r="AW95" i="1" s="1"/>
  <c r="F33" i="2"/>
  <c r="BB95" i="1" s="1"/>
  <c r="BB94" i="1" s="1"/>
  <c r="AX94" i="1" s="1"/>
  <c r="F34" i="2"/>
  <c r="BC95" i="1" s="1"/>
  <c r="BC94" i="1" s="1"/>
  <c r="AY94" i="1" s="1"/>
  <c r="F31" i="2"/>
  <c r="AZ95" i="1" s="1"/>
  <c r="AZ94" i="1" s="1"/>
  <c r="W29" i="1" s="1"/>
  <c r="F35" i="2"/>
  <c r="BD95" i="1" s="1"/>
  <c r="BD94" i="1" s="1"/>
  <c r="W33" i="1" s="1"/>
  <c r="F32" i="2"/>
  <c r="BA95" i="1" s="1"/>
  <c r="BA94" i="1" s="1"/>
  <c r="AW94" i="1" s="1"/>
  <c r="AK30" i="1" s="1"/>
  <c r="J121" i="2"/>
  <c r="J89" i="2"/>
  <c r="J127" i="2"/>
  <c r="J96" i="2" s="1"/>
  <c r="BK126" i="2"/>
  <c r="T154" i="2"/>
  <c r="P127" i="2"/>
  <c r="P126" i="2" s="1"/>
  <c r="P125" i="2" s="1"/>
  <c r="AU95" i="1" s="1"/>
  <c r="AU94" i="1" s="1"/>
  <c r="J31" i="2"/>
  <c r="AV95" i="1" s="1"/>
  <c r="AT95" i="1" s="1"/>
  <c r="BK181" i="2"/>
  <c r="J181" i="2" s="1"/>
  <c r="J103" i="2" s="1"/>
  <c r="BK185" i="2" l="1"/>
  <c r="R125" i="2"/>
  <c r="R185" i="2"/>
  <c r="T126" i="2"/>
  <c r="T125" i="2" s="1"/>
  <c r="J185" i="2"/>
  <c r="J105" i="2" s="1"/>
  <c r="J106" i="2"/>
  <c r="W31" i="1"/>
  <c r="W32" i="1"/>
  <c r="AV94" i="1"/>
  <c r="AT94" i="1" s="1"/>
  <c r="W30" i="1"/>
  <c r="J126" i="2"/>
  <c r="J95" i="2" s="1"/>
  <c r="BK125" i="2"/>
  <c r="J125" i="2" s="1"/>
  <c r="AK29" i="1" l="1"/>
  <c r="J94" i="2"/>
  <c r="J28" i="2"/>
  <c r="J37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<sst xmlns="http://schemas.openxmlformats.org/spreadsheetml/2006/main" count="1138" uniqueCount="343">
  <si>
    <t>Export Komplet</t>
  </si>
  <si>
    <t/>
  </si>
  <si>
    <t>2.0</t>
  </si>
  <si>
    <t>False</t>
  </si>
  <si>
    <t>{7036d010-0366-4129-be80-1cdee87c49e6}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</si>
  <si>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</si>
  <si>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</si>
  <si>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</si>
  <si>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</si>
  <si>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</si>
  <si>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</si>
  <si>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</si>
  <si>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</si>
  <si>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LIPOVADESTKAN</t>
  </si>
  <si>
    <t>Stavba:</t>
  </si>
  <si>
    <t>ULICE LÍPOVÁ - KOMUNIKACE A DEŠŤOVÁ KANALIZACE - SO 02 DEŠŤOVÁ KANALIZACE</t>
  </si>
  <si>
    <t>KSO:</t>
  </si>
  <si>
    <t>CC-CZ:</t>
  </si>
  <si>
    <t>Místo:</t>
  </si>
  <si>
    <t xml:space="preserve"> </t>
  </si>
  <si>
    <t>Datum:</t>
  </si>
  <si>
    <t>5. 12. 2019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</si>
  <si>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</si>
  <si>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</si>
  <si>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</si>
  <si>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</si>
  <si>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</si>
  <si>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</si>
  <si>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</si>
  <si>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</si>
  <si>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</si>
  <si>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</si>
  <si>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</si>
  <si>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</si>
  <si>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</si>
  <si>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</si>
  <si>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</si>
  <si>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</si>
  <si>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</si>
  <si>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</si>
  <si>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</si>
  <si>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</si>
  <si>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</si>
  <si>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</si>
  <si>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</si>
  <si>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</si>
  <si>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</si>
  <si>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</si>
  <si>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</si>
  <si>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</si>
  <si>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</si>
  <si>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</si>
  <si>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</si>
  <si>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</si>
  <si>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</si>
  <si>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</si>
  <si>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</si>
  <si>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</si>
  <si>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</si>
  <si>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</si>
  <si>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</si>
  <si>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</si>
  <si>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</si>
  <si>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</si>
  <si>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</si>
  <si>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</si>
  <si>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</si>
  <si>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</si>
  <si>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</si>
  <si>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</si>
  <si>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</si>
  <si>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</si>
  <si>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</si>
  <si>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</si>
  <si>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</si>
  <si>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</si>
  <si>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</si>
  <si>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</si>
  <si>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</si>
  <si>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</si>
  <si>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</si>
  <si>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</si>
  <si>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</si>
  <si>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</si>
  <si>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</si>
  <si>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</si>
  <si>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</si>
  <si>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</si>
  <si>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</si>
  <si>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</si>
  <si>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</si>
  <si>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</si>
  <si>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</si>
  <si>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</si>
  <si>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</si>
  <si>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</si>
  <si>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</si>
  <si>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</si>
  <si>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</si>
  <si>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</si>
  <si>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</si>
  <si>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</si>
  <si>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</si>
  <si>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</si>
  <si>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</si>
  <si>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</si>
  <si>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</si>
  <si>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</si>
  <si>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</si>
  <si>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</si>
  <si>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</si>
  <si>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</si>
  <si>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113106421</t>
  </si>
  <si>
    <t>Rozebrání dlažeb při překopech komunikací pro pěší z betonových dlaždic strojně pl přes 15 m2</t>
  </si>
  <si>
    <t>m2</t>
  </si>
  <si>
    <t>CS ÚRS 2019 01</t>
  </si>
  <si>
    <t>4</t>
  </si>
  <si>
    <t>-794819692</t>
  </si>
  <si>
    <t>113107511</t>
  </si>
  <si>
    <t>Odstranění podkladu z kameniva těženého tl 100 mm při překopech strojně pl přes 15 m2</t>
  </si>
  <si>
    <t>-1893693902</t>
  </si>
  <si>
    <t>3</t>
  </si>
  <si>
    <t>113107521</t>
  </si>
  <si>
    <t>Odstranění podkladu z kameniva drceného tl 100 mm při překopech strojně pl přes 15 m2</t>
  </si>
  <si>
    <t>-71094707</t>
  </si>
  <si>
    <t>55</t>
  </si>
  <si>
    <t>119001405</t>
  </si>
  <si>
    <t>Dočasné zajištění potrubí z PE DN do 200 mm</t>
  </si>
  <si>
    <t>m</t>
  </si>
  <si>
    <t>-1267857945</t>
  </si>
  <si>
    <t>56</t>
  </si>
  <si>
    <t>119001421</t>
  </si>
  <si>
    <t>Dočasné zajištění kabelů a kabelových tratí ze 3 volně ložených kabelů</t>
  </si>
  <si>
    <t>1467303696</t>
  </si>
  <si>
    <t>54</t>
  </si>
  <si>
    <t>132201203</t>
  </si>
  <si>
    <t>Hloubení rýh š do 2000 mm v hornině tř. 3 objemu do 5000 m3</t>
  </si>
  <si>
    <t>m3</t>
  </si>
  <si>
    <t>1327928423</t>
  </si>
  <si>
    <t>7</t>
  </si>
  <si>
    <t>132201209</t>
  </si>
  <si>
    <t>Příplatek za lepivost k hloubení rýh š do 2000 mm v hornině tř. 3</t>
  </si>
  <si>
    <t>CS ÚRS 2015 01</t>
  </si>
  <si>
    <t>1089427389</t>
  </si>
  <si>
    <t>8</t>
  </si>
  <si>
    <t>151101101</t>
  </si>
  <si>
    <t>Zřízení příložného pažení a rozepření stěn rýh hl do 2 m</t>
  </si>
  <si>
    <t>-1338160392</t>
  </si>
  <si>
    <t>57</t>
  </si>
  <si>
    <t>151101102</t>
  </si>
  <si>
    <t>Zřízení příložného pažení a rozepření stěn rýh hl do 4 m</t>
  </si>
  <si>
    <t>-144299975</t>
  </si>
  <si>
    <t>9</t>
  </si>
  <si>
    <t>151101111</t>
  </si>
  <si>
    <t>Odstranění příložného pažení a rozepření stěn rýh hl do 2 m</t>
  </si>
  <si>
    <t>-1820499242</t>
  </si>
  <si>
    <t>58</t>
  </si>
  <si>
    <t>151101112</t>
  </si>
  <si>
    <t>Odstranění příložného pažení a rozepření stěn rýh hl do 4 m</t>
  </si>
  <si>
    <t>-1725696752</t>
  </si>
  <si>
    <t>10</t>
  </si>
  <si>
    <t>161101101</t>
  </si>
  <si>
    <t>Svislé přemístění výkopku z horniny tř. 1 až 4 hl výkopu do 2,5 m</t>
  </si>
  <si>
    <t>1346572116</t>
  </si>
  <si>
    <t>76</t>
  </si>
  <si>
    <t>162701105</t>
  </si>
  <si>
    <t>Vodorovné přemístění do 10000 m výkopku/sypaniny z horniny tř. 1 až 4</t>
  </si>
  <si>
    <t>979156739</t>
  </si>
  <si>
    <t>12</t>
  </si>
  <si>
    <t>171201201</t>
  </si>
  <si>
    <t>Uložení sypaniny na skládky</t>
  </si>
  <si>
    <t>768870559</t>
  </si>
  <si>
    <t>13</t>
  </si>
  <si>
    <t>171201211</t>
  </si>
  <si>
    <t>Poplatek za uložení odpadu ze sypaniny na skládce (skládkovné)</t>
  </si>
  <si>
    <t>t</t>
  </si>
  <si>
    <t>-692555425</t>
  </si>
  <si>
    <t>14</t>
  </si>
  <si>
    <t>174101101</t>
  </si>
  <si>
    <t>Zásyp jam, šachet rýh nebo kolem objektů sypaninou se zhutněním</t>
  </si>
  <si>
    <t>333119374</t>
  </si>
  <si>
    <t>175151101</t>
  </si>
  <si>
    <t>Obsypání potrubí strojně sypaninou bez prohození, uloženou do 3 m</t>
  </si>
  <si>
    <t>CS ÚRS 2016 01</t>
  </si>
  <si>
    <t>-2058535814</t>
  </si>
  <si>
    <t>16</t>
  </si>
  <si>
    <t>M</t>
  </si>
  <si>
    <t>583312000</t>
  </si>
  <si>
    <t xml:space="preserve">štěrkopísek </t>
  </si>
  <si>
    <t>580307772</t>
  </si>
  <si>
    <t>77</t>
  </si>
  <si>
    <t>58344197</t>
  </si>
  <si>
    <t>štěrkodrť frakce 0/63</t>
  </si>
  <si>
    <t>-2036573131</t>
  </si>
  <si>
    <t>59</t>
  </si>
  <si>
    <t>181301101</t>
  </si>
  <si>
    <t>Rozprostření ornice tl vrstvy do 100 mm pl do 500 m2 v rovině nebo ve svahu do 1:5</t>
  </si>
  <si>
    <t>-452827838</t>
  </si>
  <si>
    <t>60</t>
  </si>
  <si>
    <t>181411121</t>
  </si>
  <si>
    <t>Založení lučního trávníku výsevem plochy do 1000 m2 v rovině a ve svahu do 1:5</t>
  </si>
  <si>
    <t>172571960</t>
  </si>
  <si>
    <t>61</t>
  </si>
  <si>
    <t>00572410</t>
  </si>
  <si>
    <t>osivo směs travní parková</t>
  </si>
  <si>
    <t>kg</t>
  </si>
  <si>
    <t>-605595611</t>
  </si>
  <si>
    <t>Svislé a kompletní konstrukce</t>
  </si>
  <si>
    <t>17</t>
  </si>
  <si>
    <t>359901211</t>
  </si>
  <si>
    <t>Monitoring stoky jakékoli výšky na nové kanalizaci</t>
  </si>
  <si>
    <t>96707288</t>
  </si>
  <si>
    <t>Vodorovné konstrukce</t>
  </si>
  <si>
    <t>19</t>
  </si>
  <si>
    <t>451573111</t>
  </si>
  <si>
    <t>Lože pod potrubí otevřený výkop ze štěrkopísku</t>
  </si>
  <si>
    <t>-701786501</t>
  </si>
  <si>
    <t>5</t>
  </si>
  <si>
    <t>Komunikace pozemní</t>
  </si>
  <si>
    <t>20</t>
  </si>
  <si>
    <t>566901221</t>
  </si>
  <si>
    <t>Vyspravení podkladu po překopech ing sítí plochy přes 15 m2 štěrkopískem tl. 100 mm</t>
  </si>
  <si>
    <t>794823024</t>
  </si>
  <si>
    <t>566901231</t>
  </si>
  <si>
    <t>Vyspravení podkladu po překopech ing sítí plochy přes 15 m2 štěrkodrtí tl. 100 mm</t>
  </si>
  <si>
    <t>37066376</t>
  </si>
  <si>
    <t>22</t>
  </si>
  <si>
    <t>566901241</t>
  </si>
  <si>
    <t>Vyspravení podkladu po překopech ing sítí plochy přes 15 m2 kamenivem hrubým drceným tl. 100 mm</t>
  </si>
  <si>
    <t>1505223182</t>
  </si>
  <si>
    <t>24</t>
  </si>
  <si>
    <t>572371111</t>
  </si>
  <si>
    <t xml:space="preserve">Vyspravení krytu komunikací po překopech plochy přes 15 m2 dlažbou </t>
  </si>
  <si>
    <t>66284614</t>
  </si>
  <si>
    <t>Trubní vedení</t>
  </si>
  <si>
    <t>72</t>
  </si>
  <si>
    <t>810441811</t>
  </si>
  <si>
    <t>Bourání stávajícího potrubí z betonu DN přes 400 do 600</t>
  </si>
  <si>
    <t>-1577872682</t>
  </si>
  <si>
    <t>27</t>
  </si>
  <si>
    <t>837395R01</t>
  </si>
  <si>
    <t xml:space="preserve">Propojení se stávajícím potrubím </t>
  </si>
  <si>
    <t>kus</t>
  </si>
  <si>
    <t>-292935391</t>
  </si>
  <si>
    <t>62</t>
  </si>
  <si>
    <t>871310310</t>
  </si>
  <si>
    <t>Montáž kanalizačního potrubí hladkého plnostěnného SN 10 z polypropylenu DN 150</t>
  </si>
  <si>
    <t>546678895</t>
  </si>
  <si>
    <t>63</t>
  </si>
  <si>
    <t>871370310</t>
  </si>
  <si>
    <t>Montáž kanalizačního potrubí hladkého plnostěnného SN 10 z polypropylenu DN 300</t>
  </si>
  <si>
    <t>-1719691849</t>
  </si>
  <si>
    <t>64</t>
  </si>
  <si>
    <t>28617006</t>
  </si>
  <si>
    <t>trubka kanalizační PP plnostěnná třívrstvá DN 300x1000 mm SN 10</t>
  </si>
  <si>
    <t>-949859964</t>
  </si>
  <si>
    <t>65</t>
  </si>
  <si>
    <t>871420310</t>
  </si>
  <si>
    <t>Montáž kanalizačního potrubí hladkého plnostěnného SN 10 z polypropylenu DN 500</t>
  </si>
  <si>
    <t>1852277960</t>
  </si>
  <si>
    <t>66</t>
  </si>
  <si>
    <t>28617008</t>
  </si>
  <si>
    <t>trubka kanalizační PP plnostěnná třívrstvá DN 500x1000 mm SN 10</t>
  </si>
  <si>
    <t>1877765906</t>
  </si>
  <si>
    <t>67</t>
  </si>
  <si>
    <t>28617003</t>
  </si>
  <si>
    <t>trubka kanalizační PP plnostěnná třívrstvá DN 150x1000 mm SN 10</t>
  </si>
  <si>
    <t>-714741737</t>
  </si>
  <si>
    <t>68</t>
  </si>
  <si>
    <t>877420320</t>
  </si>
  <si>
    <t>Montáž odboček na kanalizačním potrubí z PP trub hladkých plnostěnných DN 500</t>
  </si>
  <si>
    <t>-1804684474</t>
  </si>
  <si>
    <t>69</t>
  </si>
  <si>
    <t>28611417R01</t>
  </si>
  <si>
    <t>odbočka kanalizační plastová s hrdlem PP 500/150/45°</t>
  </si>
  <si>
    <t>-1904103521</t>
  </si>
  <si>
    <t>70</t>
  </si>
  <si>
    <t>28611453R01</t>
  </si>
  <si>
    <t>odbočka kanalizační plastová s hrdlem PP 500/300/87°</t>
  </si>
  <si>
    <t>1254894884</t>
  </si>
  <si>
    <t>71</t>
  </si>
  <si>
    <t>894411241</t>
  </si>
  <si>
    <t>Zřízení šachet kanalizačních z betonových dílců na potrubí DN 500 dno nátěr</t>
  </si>
  <si>
    <t>1519361911</t>
  </si>
  <si>
    <t>37</t>
  </si>
  <si>
    <t>899102111</t>
  </si>
  <si>
    <t>Osazení poklopů litinových nebo ocelových včetně rámů hmotnosti nad 50 do 100 kg</t>
  </si>
  <si>
    <t>1752578367</t>
  </si>
  <si>
    <t>38</t>
  </si>
  <si>
    <t>552410310</t>
  </si>
  <si>
    <t>poklop šachtový třída D 400</t>
  </si>
  <si>
    <t>473395635</t>
  </si>
  <si>
    <t>997</t>
  </si>
  <si>
    <t>Přesun sutě</t>
  </si>
  <si>
    <t>43</t>
  </si>
  <si>
    <t>997221571</t>
  </si>
  <si>
    <t>Vodorovná doprava vybouraných hmot do 1 km</t>
  </si>
  <si>
    <t>2127767328</t>
  </si>
  <si>
    <t>44</t>
  </si>
  <si>
    <t>997221579</t>
  </si>
  <si>
    <t>Příplatek ZKD 1 km u vodorovné dopravy vybouraných hmot</t>
  </si>
  <si>
    <t>-315798547</t>
  </si>
  <si>
    <t>45</t>
  </si>
  <si>
    <t>997221815</t>
  </si>
  <si>
    <t>Poplatek za uložení betonového odpadu na skládce (skládkovné)</t>
  </si>
  <si>
    <t>-1563480616</t>
  </si>
  <si>
    <t>47</t>
  </si>
  <si>
    <t>997221855</t>
  </si>
  <si>
    <t>Poplatek za uložení odpadu z kameniva na skládce (skládkovné)</t>
  </si>
  <si>
    <t>-1925397701</t>
  </si>
  <si>
    <t>998</t>
  </si>
  <si>
    <t>Přesun hmot</t>
  </si>
  <si>
    <t>48</t>
  </si>
  <si>
    <t>998276101</t>
  </si>
  <si>
    <t>Přesun hmot pro trubní vedení z trub z plastických hmot otevřený výkop</t>
  </si>
  <si>
    <t>-137699055</t>
  </si>
  <si>
    <t>PSV</t>
  </si>
  <si>
    <t>Práce a dodávky PSV</t>
  </si>
  <si>
    <t>721</t>
  </si>
  <si>
    <t>Zdravotechnika - vnitřní kanalizace</t>
  </si>
  <si>
    <t>74</t>
  </si>
  <si>
    <t>721242106</t>
  </si>
  <si>
    <t xml:space="preserve">Lapač střešních splavenin z PP se zápachovou klapkou a lapacím košem </t>
  </si>
  <si>
    <t>1258164171</t>
  </si>
  <si>
    <t>75</t>
  </si>
  <si>
    <t>998721101</t>
  </si>
  <si>
    <t>Přesun hmot tonážní pro vnitřní kanalizace v objektech v do 6 m</t>
  </si>
  <si>
    <t>265229444</t>
  </si>
  <si>
    <t>VRN</t>
  </si>
  <si>
    <t>Vedlejší rozpočtové náklady</t>
  </si>
  <si>
    <t>VRN1</t>
  </si>
  <si>
    <t>Průzkumné, geodetické a projektové práce</t>
  </si>
  <si>
    <t>1024</t>
  </si>
  <si>
    <t>2042573839</t>
  </si>
  <si>
    <t>660908674</t>
  </si>
  <si>
    <t>-1148202590</t>
  </si>
  <si>
    <t>455771736</t>
  </si>
  <si>
    <t>VRN4</t>
  </si>
  <si>
    <t>Inženýrská činnost</t>
  </si>
  <si>
    <t>1237415467</t>
  </si>
  <si>
    <t>-1745094415</t>
  </si>
  <si>
    <t xml:space="preserve">VÝKAZ VÝMĚR 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</si>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</sst>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25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60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57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6"/>
      <c r="BS5" s="13" t="s">
        <v>6</v>
      </c>
    </row>
    <row r="6" spans="1:74" ht="36.950000000000003" customHeight="1" x14ac:dyDescent="0.2">
      <c r="B6" s="16"/>
      <c r="D6" s="21" t="s">
        <v>14</v>
      </c>
      <c r="K6" s="159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6"/>
      <c r="BS6" s="13" t="s">
        <v>6</v>
      </c>
    </row>
    <row r="7" spans="1:74" ht="12" customHeight="1" x14ac:dyDescent="0.2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19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25</v>
      </c>
      <c r="AK13" s="22" t="s">
        <v>23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19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26</v>
      </c>
      <c r="AK16" s="22" t="s">
        <v>23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19</v>
      </c>
      <c r="AK17" s="22" t="s">
        <v>24</v>
      </c>
      <c r="AN17" s="20" t="s">
        <v>1</v>
      </c>
      <c r="AR17" s="16"/>
      <c r="BS17" s="13" t="s">
        <v>27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28</v>
      </c>
      <c r="AK19" s="22" t="s">
        <v>23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19</v>
      </c>
      <c r="AK20" s="22" t="s">
        <v>24</v>
      </c>
      <c r="AN20" s="20" t="s">
        <v>1</v>
      </c>
      <c r="AR20" s="16"/>
      <c r="BS20" s="13" t="s">
        <v>27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29</v>
      </c>
      <c r="AR22" s="16"/>
    </row>
    <row r="23" spans="2:71" ht="16.5" customHeight="1" x14ac:dyDescent="0.2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0</v>
      </c>
      <c r="AL26" s="163"/>
      <c r="AM26" s="163"/>
      <c r="AN26" s="163"/>
      <c r="AO26" s="163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56" t="s">
        <v>31</v>
      </c>
      <c r="M28" s="156"/>
      <c r="N28" s="156"/>
      <c r="O28" s="156"/>
      <c r="P28" s="156"/>
      <c r="W28" s="156" t="s">
        <v>32</v>
      </c>
      <c r="X28" s="156"/>
      <c r="Y28" s="156"/>
      <c r="Z28" s="156"/>
      <c r="AA28" s="156"/>
      <c r="AB28" s="156"/>
      <c r="AC28" s="156"/>
      <c r="AD28" s="156"/>
      <c r="AE28" s="156"/>
      <c r="AK28" s="156" t="s">
        <v>33</v>
      </c>
      <c r="AL28" s="156"/>
      <c r="AM28" s="156"/>
      <c r="AN28" s="156"/>
      <c r="AO28" s="156"/>
      <c r="AR28" s="25"/>
    </row>
    <row r="29" spans="2:71" s="2" customFormat="1" ht="14.45" customHeight="1" x14ac:dyDescent="0.2">
      <c r="B29" s="29"/>
      <c r="D29" s="22" t="s">
        <v>34</v>
      </c>
      <c r="F29" s="22" t="s">
        <v>35</v>
      </c>
      <c r="L29" s="155">
        <v>0.21</v>
      </c>
      <c r="M29" s="154"/>
      <c r="N29" s="154"/>
      <c r="O29" s="154"/>
      <c r="P29" s="154"/>
      <c r="W29" s="153">
        <f>ROUND(AZ94, 2)</f>
        <v>0</v>
      </c>
      <c r="X29" s="154"/>
      <c r="Y29" s="154"/>
      <c r="Z29" s="154"/>
      <c r="AA29" s="154"/>
      <c r="AB29" s="154"/>
      <c r="AC29" s="154"/>
      <c r="AD29" s="154"/>
      <c r="AE29" s="154"/>
      <c r="AK29" s="153">
        <f>ROUND(AV94, 2)</f>
        <v>0</v>
      </c>
      <c r="AL29" s="154"/>
      <c r="AM29" s="154"/>
      <c r="AN29" s="154"/>
      <c r="AO29" s="154"/>
      <c r="AR29" s="29"/>
    </row>
    <row r="30" spans="2:71" s="2" customFormat="1" ht="14.45" customHeight="1" x14ac:dyDescent="0.2">
      <c r="B30" s="29"/>
      <c r="F30" s="22" t="s">
        <v>36</v>
      </c>
      <c r="L30" s="155">
        <v>0.15</v>
      </c>
      <c r="M30" s="154"/>
      <c r="N30" s="154"/>
      <c r="O30" s="154"/>
      <c r="P30" s="154"/>
      <c r="W30" s="153">
        <f>ROUND(BA94,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3">
        <f>ROUND(AW94, 2)</f>
        <v>0</v>
      </c>
      <c r="AL30" s="154"/>
      <c r="AM30" s="154"/>
      <c r="AN30" s="154"/>
      <c r="AO30" s="154"/>
      <c r="AR30" s="29"/>
    </row>
    <row r="31" spans="2:71" s="2" customFormat="1" ht="14.45" hidden="1" customHeight="1" x14ac:dyDescent="0.2">
      <c r="B31" s="29"/>
      <c r="F31" s="22" t="s">
        <v>37</v>
      </c>
      <c r="L31" s="155">
        <v>0.21</v>
      </c>
      <c r="M31" s="154"/>
      <c r="N31" s="154"/>
      <c r="O31" s="154"/>
      <c r="P31" s="154"/>
      <c r="W31" s="153">
        <f>ROUND(BB94,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3">
        <v>0</v>
      </c>
      <c r="AL31" s="154"/>
      <c r="AM31" s="154"/>
      <c r="AN31" s="154"/>
      <c r="AO31" s="154"/>
      <c r="AR31" s="29"/>
    </row>
    <row r="32" spans="2:71" s="2" customFormat="1" ht="14.45" hidden="1" customHeight="1" x14ac:dyDescent="0.2">
      <c r="B32" s="29"/>
      <c r="F32" s="22" t="s">
        <v>38</v>
      </c>
      <c r="L32" s="155">
        <v>0.15</v>
      </c>
      <c r="M32" s="154"/>
      <c r="N32" s="154"/>
      <c r="O32" s="154"/>
      <c r="P32" s="154"/>
      <c r="W32" s="153">
        <f>ROUND(BC94,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3">
        <v>0</v>
      </c>
      <c r="AL32" s="154"/>
      <c r="AM32" s="154"/>
      <c r="AN32" s="154"/>
      <c r="AO32" s="154"/>
      <c r="AR32" s="29"/>
    </row>
    <row r="33" spans="2:44" s="2" customFormat="1" ht="14.45" hidden="1" customHeight="1" x14ac:dyDescent="0.2">
      <c r="B33" s="29"/>
      <c r="F33" s="22" t="s">
        <v>39</v>
      </c>
      <c r="L33" s="155">
        <v>0</v>
      </c>
      <c r="M33" s="154"/>
      <c r="N33" s="154"/>
      <c r="O33" s="154"/>
      <c r="P33" s="154"/>
      <c r="W33" s="153">
        <f>ROUND(BD94,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3">
        <v>0</v>
      </c>
      <c r="AL33" s="154"/>
      <c r="AM33" s="154"/>
      <c r="AN33" s="154"/>
      <c r="AO33" s="154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40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41</v>
      </c>
      <c r="U35" s="32"/>
      <c r="V35" s="32"/>
      <c r="W35" s="32"/>
      <c r="X35" s="149" t="s">
        <v>42</v>
      </c>
      <c r="Y35" s="150"/>
      <c r="Z35" s="150"/>
      <c r="AA35" s="150"/>
      <c r="AB35" s="150"/>
      <c r="AC35" s="32"/>
      <c r="AD35" s="32"/>
      <c r="AE35" s="32"/>
      <c r="AF35" s="32"/>
      <c r="AG35" s="32"/>
      <c r="AH35" s="32"/>
      <c r="AI35" s="32"/>
      <c r="AJ35" s="32"/>
      <c r="AK35" s="151">
        <f>SUM(AK26:AK33)</f>
        <v>0</v>
      </c>
      <c r="AL35" s="150"/>
      <c r="AM35" s="150"/>
      <c r="AN35" s="150"/>
      <c r="AO35" s="152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45</v>
      </c>
      <c r="AI60" s="27"/>
      <c r="AJ60" s="27"/>
      <c r="AK60" s="27"/>
      <c r="AL60" s="27"/>
      <c r="AM60" s="36" t="s">
        <v>46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47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48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45</v>
      </c>
      <c r="AI75" s="27"/>
      <c r="AJ75" s="27"/>
      <c r="AK75" s="27"/>
      <c r="AL75" s="27"/>
      <c r="AM75" s="36" t="s">
        <v>46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 x14ac:dyDescent="0.2">
      <c r="B82" s="25"/>
      <c r="C82" s="17" t="s">
        <v>49</v>
      </c>
      <c r="AR82" s="25"/>
    </row>
    <row r="83" spans="1:90" s="1" customFormat="1" ht="6.95" customHeight="1" x14ac:dyDescent="0.2">
      <c r="B83" s="25"/>
      <c r="AR83" s="25"/>
    </row>
    <row r="84" spans="1:90" s="3" customFormat="1" ht="12" customHeight="1" x14ac:dyDescent="0.2">
      <c r="B84" s="41"/>
      <c r="C84" s="22" t="s">
        <v>12</v>
      </c>
      <c r="L84" s="3" t="str">
        <f>K5</f>
        <v>LIPOVADESTKAN</v>
      </c>
      <c r="AR84" s="41"/>
    </row>
    <row r="85" spans="1:90" s="4" customFormat="1" ht="36.950000000000003" customHeight="1" x14ac:dyDescent="0.2">
      <c r="B85" s="42"/>
      <c r="C85" s="43" t="s">
        <v>14</v>
      </c>
      <c r="L85" s="174" t="str">
        <f>K6</f>
        <v>ULICE LÍPOVÁ - KOMUNIKACE A DEŠŤOVÁ KANALIZACE - SO 02 DEŠŤOVÁ KANALIZACE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2"/>
    </row>
    <row r="86" spans="1:90" s="1" customFormat="1" ht="6.95" customHeight="1" x14ac:dyDescent="0.2">
      <c r="B86" s="25"/>
      <c r="AR86" s="25"/>
    </row>
    <row r="87" spans="1:90" s="1" customFormat="1" ht="12" customHeight="1" x14ac:dyDescent="0.2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76" t="str">
        <f>IF(AN8= "","",AN8)</f>
        <v>5. 12. 2019</v>
      </c>
      <c r="AN87" s="176"/>
      <c r="AR87" s="25"/>
    </row>
    <row r="88" spans="1:90" s="1" customFormat="1" ht="6.95" customHeight="1" x14ac:dyDescent="0.2">
      <c r="B88" s="25"/>
      <c r="AR88" s="25"/>
    </row>
    <row r="89" spans="1:90" s="1" customFormat="1" ht="15.2" customHeight="1" x14ac:dyDescent="0.2">
      <c r="B89" s="25"/>
      <c r="C89" s="22" t="s">
        <v>22</v>
      </c>
      <c r="L89" s="3" t="str">
        <f>IF(E11= "","",E11)</f>
        <v xml:space="preserve"> </v>
      </c>
      <c r="AI89" s="22" t="s">
        <v>26</v>
      </c>
      <c r="AM89" s="177" t="str">
        <f>IF(E17="","",E17)</f>
        <v xml:space="preserve"> </v>
      </c>
      <c r="AN89" s="178"/>
      <c r="AO89" s="178"/>
      <c r="AP89" s="178"/>
      <c r="AR89" s="25"/>
      <c r="AS89" s="179" t="s">
        <v>50</v>
      </c>
      <c r="AT89" s="18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 x14ac:dyDescent="0.2">
      <c r="B90" s="25"/>
      <c r="C90" s="22" t="s">
        <v>25</v>
      </c>
      <c r="L90" s="3" t="str">
        <f>IF(E14="","",E14)</f>
        <v xml:space="preserve"> </v>
      </c>
      <c r="AI90" s="22" t="s">
        <v>28</v>
      </c>
      <c r="AM90" s="177" t="str">
        <f>IF(E20="","",E20)</f>
        <v xml:space="preserve"> </v>
      </c>
      <c r="AN90" s="178"/>
      <c r="AO90" s="178"/>
      <c r="AP90" s="178"/>
      <c r="AR90" s="25"/>
      <c r="AS90" s="181"/>
      <c r="AT90" s="182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0" s="1" customFormat="1" ht="10.9" customHeight="1" x14ac:dyDescent="0.2">
      <c r="B91" s="25"/>
      <c r="AR91" s="25"/>
      <c r="AS91" s="181"/>
      <c r="AT91" s="182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0" s="1" customFormat="1" ht="29.25" customHeight="1" x14ac:dyDescent="0.2">
      <c r="B92" s="25"/>
      <c r="C92" s="164" t="s">
        <v>51</v>
      </c>
      <c r="D92" s="165"/>
      <c r="E92" s="165"/>
      <c r="F92" s="165"/>
      <c r="G92" s="165"/>
      <c r="H92" s="50"/>
      <c r="I92" s="166" t="s">
        <v>52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53</v>
      </c>
      <c r="AH92" s="165"/>
      <c r="AI92" s="165"/>
      <c r="AJ92" s="165"/>
      <c r="AK92" s="165"/>
      <c r="AL92" s="165"/>
      <c r="AM92" s="165"/>
      <c r="AN92" s="166" t="s">
        <v>54</v>
      </c>
      <c r="AO92" s="165"/>
      <c r="AP92" s="168"/>
      <c r="AQ92" s="51" t="s">
        <v>55</v>
      </c>
      <c r="AR92" s="25"/>
      <c r="AS92" s="52" t="s">
        <v>56</v>
      </c>
      <c r="AT92" s="53" t="s">
        <v>57</v>
      </c>
      <c r="AU92" s="53" t="s">
        <v>58</v>
      </c>
      <c r="AV92" s="53" t="s">
        <v>59</v>
      </c>
      <c r="AW92" s="53" t="s">
        <v>60</v>
      </c>
      <c r="AX92" s="53" t="s">
        <v>61</v>
      </c>
      <c r="AY92" s="53" t="s">
        <v>62</v>
      </c>
      <c r="AZ92" s="53" t="s">
        <v>63</v>
      </c>
      <c r="BA92" s="53" t="s">
        <v>64</v>
      </c>
      <c r="BB92" s="53" t="s">
        <v>65</v>
      </c>
      <c r="BC92" s="53" t="s">
        <v>66</v>
      </c>
      <c r="BD92" s="54" t="s">
        <v>67</v>
      </c>
    </row>
    <row r="93" spans="1:90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 x14ac:dyDescent="0.2">
      <c r="B94" s="56"/>
      <c r="C94" s="57" t="s">
        <v>68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4940.69092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69</v>
      </c>
      <c r="BT94" s="65" t="s">
        <v>70</v>
      </c>
      <c r="BV94" s="65" t="s">
        <v>71</v>
      </c>
      <c r="BW94" s="65" t="s">
        <v>4</v>
      </c>
      <c r="BX94" s="65" t="s">
        <v>72</v>
      </c>
      <c r="CL94" s="65" t="s">
        <v>1</v>
      </c>
    </row>
    <row r="95" spans="1:90" s="6" customFormat="1" ht="40.5" customHeight="1" x14ac:dyDescent="0.2">
      <c r="A95" s="66" t="s">
        <v>73</v>
      </c>
      <c r="B95" s="67"/>
      <c r="C95" s="68"/>
      <c r="D95" s="171" t="s">
        <v>13</v>
      </c>
      <c r="E95" s="171"/>
      <c r="F95" s="171"/>
      <c r="G95" s="171"/>
      <c r="H95" s="171"/>
      <c r="I95" s="69"/>
      <c r="J95" s="171" t="s">
        <v>15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'LIPOVADESTKAN - ULICE LÍP...'!J28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0" t="s">
        <v>74</v>
      </c>
      <c r="AR95" s="67"/>
      <c r="AS95" s="71">
        <v>0</v>
      </c>
      <c r="AT95" s="72">
        <f>ROUND(SUM(AV95:AW95),2)</f>
        <v>0</v>
      </c>
      <c r="AU95" s="73">
        <f>'LIPOVADESTKAN - ULICE LÍP...'!P125</f>
        <v>4940.69092</v>
      </c>
      <c r="AV95" s="72">
        <f>'LIPOVADESTKAN - ULICE LÍP...'!J31</f>
        <v>0</v>
      </c>
      <c r="AW95" s="72">
        <f>'LIPOVADESTKAN - ULICE LÍP...'!J32</f>
        <v>0</v>
      </c>
      <c r="AX95" s="72">
        <f>'LIPOVADESTKAN - ULICE LÍP...'!J33</f>
        <v>0</v>
      </c>
      <c r="AY95" s="72">
        <f>'LIPOVADESTKAN - ULICE LÍP...'!J34</f>
        <v>0</v>
      </c>
      <c r="AZ95" s="72">
        <f>'LIPOVADESTKAN - ULICE LÍP...'!F31</f>
        <v>0</v>
      </c>
      <c r="BA95" s="72">
        <f>'LIPOVADESTKAN - ULICE LÍP...'!F32</f>
        <v>0</v>
      </c>
      <c r="BB95" s="72">
        <f>'LIPOVADESTKAN - ULICE LÍP...'!F33</f>
        <v>0</v>
      </c>
      <c r="BC95" s="72">
        <f>'LIPOVADESTKAN - ULICE LÍP...'!F34</f>
        <v>0</v>
      </c>
      <c r="BD95" s="74">
        <f>'LIPOVADESTKAN - ULICE LÍP...'!F35</f>
        <v>0</v>
      </c>
      <c r="BT95" s="75" t="s">
        <v>75</v>
      </c>
      <c r="BU95" s="75" t="s">
        <v>76</v>
      </c>
      <c r="BV95" s="75" t="s">
        <v>71</v>
      </c>
      <c r="BW95" s="75" t="s">
        <v>4</v>
      </c>
      <c r="BX95" s="75" t="s">
        <v>72</v>
      </c>
      <c r="CL95" s="75" t="s">
        <v>1</v>
      </c>
    </row>
    <row r="96" spans="1:90" s="1" customFormat="1" ht="30" customHeight="1" x14ac:dyDescent="0.2">
      <c r="B96" s="25"/>
      <c r="AR96" s="25"/>
    </row>
    <row r="97" spans="2:44" s="1" customFormat="1" ht="6.95" customHeight="1" x14ac:dyDescent="0.2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LIPOVADESTKAN - ULICE LÍ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4"/>
  <sheetViews>
    <sheetView showGridLines="0" tabSelected="1" view="pageBreakPreview" topLeftCell="A172" zoomScale="85" zoomScaleSheetLayoutView="85" workbookViewId="0">
      <selection activeCell="I200" sqref="I20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6"/>
    </row>
    <row r="2" spans="1:46" ht="36.950000000000003" customHeight="1" x14ac:dyDescent="0.2">
      <c r="L2" s="160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4</v>
      </c>
    </row>
    <row r="3" spans="1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1:46" ht="24.95" customHeight="1" x14ac:dyDescent="0.2">
      <c r="B4" s="16"/>
      <c r="D4" s="17" t="s">
        <v>341</v>
      </c>
      <c r="L4" s="16"/>
      <c r="M4" s="77" t="s">
        <v>10</v>
      </c>
      <c r="AT4" s="13" t="s">
        <v>3</v>
      </c>
    </row>
    <row r="5" spans="1:46" ht="6.95" customHeight="1" x14ac:dyDescent="0.2">
      <c r="B5" s="16"/>
      <c r="L5" s="16"/>
    </row>
    <row r="6" spans="1:46" s="1" customFormat="1" ht="12" customHeight="1" x14ac:dyDescent="0.2">
      <c r="B6" s="25"/>
      <c r="D6" s="22" t="s">
        <v>14</v>
      </c>
      <c r="L6" s="25"/>
    </row>
    <row r="7" spans="1:46" s="1" customFormat="1" ht="36.950000000000003" customHeight="1" x14ac:dyDescent="0.2">
      <c r="B7" s="25"/>
      <c r="E7" s="174" t="s">
        <v>15</v>
      </c>
      <c r="F7" s="183"/>
      <c r="G7" s="183"/>
      <c r="H7" s="183"/>
      <c r="L7" s="25"/>
    </row>
    <row r="8" spans="1:46" s="1" customFormat="1" x14ac:dyDescent="0.2">
      <c r="B8" s="25"/>
      <c r="L8" s="25"/>
    </row>
    <row r="9" spans="1:46" s="1" customFormat="1" ht="12" customHeight="1" x14ac:dyDescent="0.2">
      <c r="B9" s="25"/>
      <c r="D9" s="22" t="s">
        <v>16</v>
      </c>
      <c r="F9" s="20" t="s">
        <v>1</v>
      </c>
      <c r="I9" s="22" t="s">
        <v>17</v>
      </c>
      <c r="J9" s="20" t="s">
        <v>1</v>
      </c>
      <c r="L9" s="25"/>
    </row>
    <row r="10" spans="1:46" s="1" customFormat="1" ht="12" customHeight="1" x14ac:dyDescent="0.2">
      <c r="B10" s="25"/>
      <c r="D10" s="22" t="s">
        <v>18</v>
      </c>
      <c r="F10" s="20" t="s">
        <v>19</v>
      </c>
      <c r="I10" s="22" t="s">
        <v>20</v>
      </c>
      <c r="J10" s="45" t="str">
        <f>'Rekapitulace stavby'!AN8</f>
        <v>5. 12. 2019</v>
      </c>
      <c r="L10" s="25"/>
    </row>
    <row r="11" spans="1:46" s="1" customFormat="1" ht="10.9" customHeight="1" x14ac:dyDescent="0.2">
      <c r="B11" s="25"/>
      <c r="L11" s="25"/>
    </row>
    <row r="12" spans="1:46" s="1" customFormat="1" ht="12" customHeight="1" x14ac:dyDescent="0.2">
      <c r="B12" s="25"/>
      <c r="D12" s="22" t="s">
        <v>22</v>
      </c>
      <c r="I12" s="22" t="s">
        <v>23</v>
      </c>
      <c r="J12" s="20" t="str">
        <f>IF('Rekapitulace stavby'!AN10="","",'Rekapitulace stavby'!AN10)</f>
        <v/>
      </c>
      <c r="L12" s="25"/>
    </row>
    <row r="13" spans="1:46" s="1" customFormat="1" ht="18" customHeight="1" x14ac:dyDescent="0.2">
      <c r="B13" s="25"/>
      <c r="E13" s="20" t="str">
        <f>IF('Rekapitulace stavby'!E11="","",'Rekapitulace stavby'!E11)</f>
        <v xml:space="preserve"> </v>
      </c>
      <c r="I13" s="22" t="s">
        <v>24</v>
      </c>
      <c r="J13" s="20" t="str">
        <f>IF('Rekapitulace stavby'!AN11="","",'Rekapitulace stavby'!AN11)</f>
        <v/>
      </c>
      <c r="L13" s="25"/>
    </row>
    <row r="14" spans="1:46" s="1" customFormat="1" ht="6.95" customHeight="1" x14ac:dyDescent="0.2">
      <c r="B14" s="25"/>
      <c r="L14" s="25"/>
    </row>
    <row r="15" spans="1:46" s="1" customFormat="1" ht="12" customHeight="1" x14ac:dyDescent="0.2">
      <c r="B15" s="25"/>
      <c r="D15" s="22" t="s">
        <v>25</v>
      </c>
      <c r="I15" s="22" t="s">
        <v>23</v>
      </c>
      <c r="J15" s="20" t="str">
        <f>'Rekapitulace stavby'!AN13</f>
        <v/>
      </c>
      <c r="L15" s="25"/>
    </row>
    <row r="16" spans="1:46" s="1" customFormat="1" ht="18" customHeight="1" x14ac:dyDescent="0.2">
      <c r="B16" s="25"/>
      <c r="E16" s="157" t="str">
        <f>'Rekapitulace stavby'!E14</f>
        <v xml:space="preserve"> </v>
      </c>
      <c r="F16" s="157"/>
      <c r="G16" s="157"/>
      <c r="H16" s="157"/>
      <c r="I16" s="22" t="s">
        <v>24</v>
      </c>
      <c r="J16" s="20" t="str">
        <f>'Rekapitulace stavby'!AN14</f>
        <v/>
      </c>
      <c r="L16" s="25"/>
    </row>
    <row r="17" spans="2:12" s="1" customFormat="1" ht="6.95" customHeight="1" x14ac:dyDescent="0.2">
      <c r="B17" s="25"/>
      <c r="L17" s="25"/>
    </row>
    <row r="18" spans="2:12" s="1" customFormat="1" ht="12" customHeight="1" x14ac:dyDescent="0.2">
      <c r="B18" s="25"/>
      <c r="D18" s="22" t="s">
        <v>26</v>
      </c>
      <c r="I18" s="22" t="s">
        <v>23</v>
      </c>
      <c r="J18" s="20" t="str">
        <f>IF('Rekapitulace stavby'!AN16="","",'Rekapitulace stavby'!AN16)</f>
        <v/>
      </c>
      <c r="L18" s="25"/>
    </row>
    <row r="19" spans="2:12" s="1" customFormat="1" ht="18" customHeight="1" x14ac:dyDescent="0.2">
      <c r="B19" s="25"/>
      <c r="E19" s="20" t="str">
        <f>IF('Rekapitulace stavby'!E17="","",'Rekapitulace stavby'!E17)</f>
        <v xml:space="preserve"> </v>
      </c>
      <c r="I19" s="22" t="s">
        <v>24</v>
      </c>
      <c r="J19" s="20" t="str">
        <f>IF('Rekapitulace stavby'!AN17="","",'Rekapitulace stavby'!AN17)</f>
        <v/>
      </c>
      <c r="L19" s="25"/>
    </row>
    <row r="20" spans="2:12" s="1" customFormat="1" ht="6.95" customHeight="1" x14ac:dyDescent="0.2">
      <c r="B20" s="25"/>
      <c r="L20" s="25"/>
    </row>
    <row r="21" spans="2:12" s="1" customFormat="1" ht="12" customHeight="1" x14ac:dyDescent="0.2">
      <c r="B21" s="25"/>
      <c r="D21" s="22" t="s">
        <v>28</v>
      </c>
      <c r="I21" s="22" t="s">
        <v>23</v>
      </c>
      <c r="J21" s="20" t="str">
        <f>IF('Rekapitulace stavby'!AN19="","",'Rekapitulace stavby'!AN19)</f>
        <v/>
      </c>
      <c r="L21" s="25"/>
    </row>
    <row r="22" spans="2:12" s="1" customFormat="1" ht="18" customHeight="1" x14ac:dyDescent="0.2">
      <c r="B22" s="25"/>
      <c r="E22" s="20" t="str">
        <f>IF('Rekapitulace stavby'!E20="","",'Rekapitulace stavby'!E20)</f>
        <v xml:space="preserve"> </v>
      </c>
      <c r="I22" s="22" t="s">
        <v>24</v>
      </c>
      <c r="J22" s="20" t="str">
        <f>IF('Rekapitulace stavby'!AN20="","",'Rekapitulace stavby'!AN20)</f>
        <v/>
      </c>
      <c r="L22" s="25"/>
    </row>
    <row r="23" spans="2:12" s="1" customFormat="1" ht="6.95" customHeight="1" x14ac:dyDescent="0.2">
      <c r="B23" s="25"/>
      <c r="L23" s="25"/>
    </row>
    <row r="24" spans="2:12" s="1" customFormat="1" ht="12" customHeight="1" x14ac:dyDescent="0.2">
      <c r="B24" s="25"/>
      <c r="D24" s="22" t="s">
        <v>29</v>
      </c>
      <c r="L24" s="25"/>
    </row>
    <row r="25" spans="2:12" s="7" customFormat="1" ht="16.5" customHeight="1" x14ac:dyDescent="0.2">
      <c r="B25" s="78"/>
      <c r="E25" s="161" t="s">
        <v>1</v>
      </c>
      <c r="F25" s="161"/>
      <c r="G25" s="161"/>
      <c r="H25" s="161"/>
      <c r="L25" s="78"/>
    </row>
    <row r="26" spans="2:12" s="1" customFormat="1" ht="6.95" customHeight="1" x14ac:dyDescent="0.2">
      <c r="B26" s="25"/>
      <c r="L26" s="25"/>
    </row>
    <row r="27" spans="2:12" s="1" customFormat="1" ht="6.95" customHeight="1" x14ac:dyDescent="0.2">
      <c r="B27" s="25"/>
      <c r="D27" s="46"/>
      <c r="E27" s="46"/>
      <c r="F27" s="46"/>
      <c r="G27" s="46"/>
      <c r="H27" s="46"/>
      <c r="I27" s="46"/>
      <c r="J27" s="46"/>
      <c r="K27" s="46"/>
      <c r="L27" s="25"/>
    </row>
    <row r="28" spans="2:12" s="1" customFormat="1" ht="25.35" customHeight="1" x14ac:dyDescent="0.2">
      <c r="B28" s="25"/>
      <c r="D28" s="79" t="s">
        <v>30</v>
      </c>
      <c r="J28" s="59">
        <f>ROUND(J125, 2)</f>
        <v>0</v>
      </c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 x14ac:dyDescent="0.2">
      <c r="B30" s="25"/>
      <c r="F30" s="28" t="s">
        <v>32</v>
      </c>
      <c r="I30" s="28" t="s">
        <v>31</v>
      </c>
      <c r="J30" s="28" t="s">
        <v>33</v>
      </c>
      <c r="L30" s="25"/>
    </row>
    <row r="31" spans="2:12" s="1" customFormat="1" ht="14.45" customHeight="1" x14ac:dyDescent="0.2">
      <c r="B31" s="25"/>
      <c r="D31" s="80" t="s">
        <v>34</v>
      </c>
      <c r="E31" s="22" t="s">
        <v>35</v>
      </c>
      <c r="F31" s="81">
        <f>ROUND((SUM(BE125:BE193)),  2)</f>
        <v>0</v>
      </c>
      <c r="I31" s="82">
        <v>0.21</v>
      </c>
      <c r="J31" s="81">
        <f>ROUND(((SUM(BE125:BE193))*I31),  2)</f>
        <v>0</v>
      </c>
      <c r="L31" s="25"/>
    </row>
    <row r="32" spans="2:12" s="1" customFormat="1" ht="14.45" customHeight="1" x14ac:dyDescent="0.2">
      <c r="B32" s="25"/>
      <c r="E32" s="22" t="s">
        <v>36</v>
      </c>
      <c r="F32" s="81">
        <f>ROUND((SUM(BF125:BF193)),  2)</f>
        <v>0</v>
      </c>
      <c r="I32" s="82">
        <v>0.15</v>
      </c>
      <c r="J32" s="81">
        <f>ROUND(((SUM(BF125:BF193))*I32),  2)</f>
        <v>0</v>
      </c>
      <c r="L32" s="25"/>
    </row>
    <row r="33" spans="2:12" s="1" customFormat="1" ht="14.45" hidden="1" customHeight="1" x14ac:dyDescent="0.2">
      <c r="B33" s="25"/>
      <c r="E33" s="22" t="s">
        <v>37</v>
      </c>
      <c r="F33" s="81">
        <f>ROUND((SUM(BG125:BG193)),  2)</f>
        <v>0</v>
      </c>
      <c r="I33" s="82">
        <v>0.21</v>
      </c>
      <c r="J33" s="81">
        <f>0</f>
        <v>0</v>
      </c>
      <c r="L33" s="25"/>
    </row>
    <row r="34" spans="2:12" s="1" customFormat="1" ht="14.45" hidden="1" customHeight="1" x14ac:dyDescent="0.2">
      <c r="B34" s="25"/>
      <c r="E34" s="22" t="s">
        <v>38</v>
      </c>
      <c r="F34" s="81">
        <f>ROUND((SUM(BH125:BH193)),  2)</f>
        <v>0</v>
      </c>
      <c r="I34" s="82">
        <v>0.15</v>
      </c>
      <c r="J34" s="81">
        <f>0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1">
        <f>ROUND((SUM(BI125:BI193)),  2)</f>
        <v>0</v>
      </c>
      <c r="I35" s="82">
        <v>0</v>
      </c>
      <c r="J35" s="81">
        <f>0</f>
        <v>0</v>
      </c>
      <c r="L35" s="25"/>
    </row>
    <row r="36" spans="2:12" s="1" customFormat="1" ht="6.95" customHeight="1" x14ac:dyDescent="0.2">
      <c r="B36" s="25"/>
      <c r="L36" s="25"/>
    </row>
    <row r="37" spans="2:12" s="1" customFormat="1" ht="25.35" customHeight="1" x14ac:dyDescent="0.2">
      <c r="B37" s="25"/>
      <c r="C37" s="83"/>
      <c r="D37" s="84" t="s">
        <v>40</v>
      </c>
      <c r="E37" s="50"/>
      <c r="F37" s="50"/>
      <c r="G37" s="85" t="s">
        <v>41</v>
      </c>
      <c r="H37" s="86" t="s">
        <v>42</v>
      </c>
      <c r="I37" s="50"/>
      <c r="J37" s="87">
        <f>SUM(J28:J35)</f>
        <v>0</v>
      </c>
      <c r="K37" s="88"/>
      <c r="L37" s="25"/>
    </row>
    <row r="38" spans="2:12" s="1" customFormat="1" ht="14.45" customHeight="1" x14ac:dyDescent="0.2">
      <c r="B38" s="25"/>
      <c r="L38" s="25"/>
    </row>
    <row r="39" spans="2:12" ht="14.45" customHeight="1" x14ac:dyDescent="0.2">
      <c r="B39" s="16"/>
      <c r="L39" s="16"/>
    </row>
    <row r="40" spans="2:12" ht="14.45" customHeight="1" x14ac:dyDescent="0.2">
      <c r="B40" s="16"/>
      <c r="L40" s="1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45</v>
      </c>
      <c r="E61" s="27"/>
      <c r="F61" s="89" t="s">
        <v>46</v>
      </c>
      <c r="G61" s="36" t="s">
        <v>45</v>
      </c>
      <c r="H61" s="27"/>
      <c r="I61" s="27"/>
      <c r="J61" s="90" t="s">
        <v>46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47</v>
      </c>
      <c r="E65" s="35"/>
      <c r="F65" s="35"/>
      <c r="G65" s="34" t="s">
        <v>48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45</v>
      </c>
      <c r="E76" s="27"/>
      <c r="F76" s="89" t="s">
        <v>46</v>
      </c>
      <c r="G76" s="36" t="s">
        <v>45</v>
      </c>
      <c r="H76" s="27"/>
      <c r="I76" s="27"/>
      <c r="J76" s="90" t="s">
        <v>46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341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27" customHeight="1" x14ac:dyDescent="0.2">
      <c r="B85" s="25"/>
      <c r="E85" s="174" t="str">
        <f>E7</f>
        <v>ULICE LÍPOVÁ - KOMUNIKACE A DEŠŤOVÁ KANALIZACE - SO 02 DEŠŤOVÁ KANALIZACE</v>
      </c>
      <c r="F85" s="183"/>
      <c r="G85" s="183"/>
      <c r="H85" s="183"/>
      <c r="L85" s="25"/>
    </row>
    <row r="86" spans="2:47" s="1" customFormat="1" ht="6.95" customHeight="1" x14ac:dyDescent="0.2">
      <c r="B86" s="25"/>
      <c r="L86" s="25"/>
    </row>
    <row r="87" spans="2:47" s="1" customFormat="1" ht="12" customHeight="1" x14ac:dyDescent="0.2">
      <c r="B87" s="25"/>
      <c r="C87" s="22" t="s">
        <v>18</v>
      </c>
      <c r="F87" s="20" t="str">
        <f>F10</f>
        <v xml:space="preserve"> </v>
      </c>
      <c r="I87" s="22" t="s">
        <v>20</v>
      </c>
      <c r="J87" s="45" t="str">
        <f>IF(J10="","",J10)</f>
        <v>5. 12. 2019</v>
      </c>
      <c r="L87" s="25"/>
    </row>
    <row r="88" spans="2:47" s="1" customFormat="1" ht="6.95" customHeight="1" x14ac:dyDescent="0.2">
      <c r="B88" s="25"/>
      <c r="L88" s="25"/>
    </row>
    <row r="89" spans="2:47" s="1" customFormat="1" ht="15.2" customHeight="1" x14ac:dyDescent="0.2">
      <c r="B89" s="25"/>
      <c r="C89" s="22" t="s">
        <v>22</v>
      </c>
      <c r="F89" s="20" t="str">
        <f>E13</f>
        <v xml:space="preserve"> </v>
      </c>
      <c r="I89" s="22" t="s">
        <v>26</v>
      </c>
      <c r="J89" s="23" t="str">
        <f>E19</f>
        <v xml:space="preserve"> </v>
      </c>
      <c r="L89" s="25"/>
    </row>
    <row r="90" spans="2:47" s="1" customFormat="1" ht="15.2" customHeight="1" x14ac:dyDescent="0.2">
      <c r="B90" s="25"/>
      <c r="C90" s="22" t="s">
        <v>25</v>
      </c>
      <c r="F90" s="20" t="str">
        <f>IF(E16="","",E16)</f>
        <v xml:space="preserve"> </v>
      </c>
      <c r="I90" s="22" t="s">
        <v>28</v>
      </c>
      <c r="J90" s="23" t="str">
        <f>E22</f>
        <v xml:space="preserve"> </v>
      </c>
      <c r="L90" s="25"/>
    </row>
    <row r="91" spans="2:47" s="1" customFormat="1" ht="10.35" customHeight="1" x14ac:dyDescent="0.2">
      <c r="B91" s="25"/>
      <c r="L91" s="25"/>
    </row>
    <row r="92" spans="2:47" s="1" customFormat="1" ht="29.25" customHeight="1" x14ac:dyDescent="0.2">
      <c r="B92" s="25"/>
      <c r="C92" s="91" t="s">
        <v>78</v>
      </c>
      <c r="D92" s="83"/>
      <c r="E92" s="83"/>
      <c r="F92" s="83"/>
      <c r="G92" s="83"/>
      <c r="H92" s="83"/>
      <c r="I92" s="83"/>
      <c r="J92" s="92" t="s">
        <v>79</v>
      </c>
      <c r="K92" s="83"/>
      <c r="L92" s="25"/>
    </row>
    <row r="93" spans="2:47" s="1" customFormat="1" ht="10.35" customHeight="1" x14ac:dyDescent="0.2">
      <c r="B93" s="25"/>
      <c r="L93" s="25"/>
    </row>
    <row r="94" spans="2:47" s="1" customFormat="1" ht="22.9" customHeight="1" x14ac:dyDescent="0.2">
      <c r="B94" s="25"/>
      <c r="C94" s="93" t="s">
        <v>80</v>
      </c>
      <c r="J94" s="59">
        <f>J125</f>
        <v>0</v>
      </c>
      <c r="L94" s="25"/>
      <c r="AU94" s="13" t="s">
        <v>81</v>
      </c>
    </row>
    <row r="95" spans="2:47" s="8" customFormat="1" ht="24.95" customHeight="1" x14ac:dyDescent="0.2">
      <c r="B95" s="94"/>
      <c r="D95" s="95" t="s">
        <v>82</v>
      </c>
      <c r="E95" s="96"/>
      <c r="F95" s="96"/>
      <c r="G95" s="96"/>
      <c r="H95" s="96"/>
      <c r="I95" s="96"/>
      <c r="J95" s="97">
        <f>J126</f>
        <v>0</v>
      </c>
      <c r="L95" s="94"/>
    </row>
    <row r="96" spans="2:47" s="9" customFormat="1" ht="19.899999999999999" customHeight="1" x14ac:dyDescent="0.2">
      <c r="B96" s="98"/>
      <c r="D96" s="99" t="s">
        <v>83</v>
      </c>
      <c r="E96" s="100"/>
      <c r="F96" s="100"/>
      <c r="G96" s="100"/>
      <c r="H96" s="100"/>
      <c r="I96" s="100"/>
      <c r="J96" s="101">
        <f>J127</f>
        <v>0</v>
      </c>
      <c r="L96" s="98"/>
    </row>
    <row r="97" spans="2:12" s="9" customFormat="1" ht="19.899999999999999" customHeight="1" x14ac:dyDescent="0.2">
      <c r="B97" s="98"/>
      <c r="D97" s="99" t="s">
        <v>84</v>
      </c>
      <c r="E97" s="100"/>
      <c r="F97" s="100"/>
      <c r="G97" s="100"/>
      <c r="H97" s="100"/>
      <c r="I97" s="100"/>
      <c r="J97" s="101">
        <f>J150</f>
        <v>0</v>
      </c>
      <c r="L97" s="98"/>
    </row>
    <row r="98" spans="2:12" s="9" customFormat="1" ht="19.899999999999999" customHeight="1" x14ac:dyDescent="0.2">
      <c r="B98" s="98"/>
      <c r="D98" s="99" t="s">
        <v>85</v>
      </c>
      <c r="E98" s="100"/>
      <c r="F98" s="100"/>
      <c r="G98" s="100"/>
      <c r="H98" s="100"/>
      <c r="I98" s="100"/>
      <c r="J98" s="101">
        <f>J152</f>
        <v>0</v>
      </c>
      <c r="L98" s="98"/>
    </row>
    <row r="99" spans="2:12" s="9" customFormat="1" ht="19.899999999999999" customHeight="1" x14ac:dyDescent="0.2">
      <c r="B99" s="98"/>
      <c r="D99" s="99" t="s">
        <v>86</v>
      </c>
      <c r="E99" s="100"/>
      <c r="F99" s="100"/>
      <c r="G99" s="100"/>
      <c r="H99" s="100"/>
      <c r="I99" s="100"/>
      <c r="J99" s="101">
        <f>J154</f>
        <v>0</v>
      </c>
      <c r="L99" s="98"/>
    </row>
    <row r="100" spans="2:12" s="9" customFormat="1" ht="19.899999999999999" customHeight="1" x14ac:dyDescent="0.2">
      <c r="B100" s="98"/>
      <c r="D100" s="99" t="s">
        <v>87</v>
      </c>
      <c r="E100" s="100"/>
      <c r="F100" s="100"/>
      <c r="G100" s="100"/>
      <c r="H100" s="100"/>
      <c r="I100" s="100"/>
      <c r="J100" s="101">
        <f>J159</f>
        <v>0</v>
      </c>
      <c r="L100" s="98"/>
    </row>
    <row r="101" spans="2:12" s="9" customFormat="1" ht="19.899999999999999" customHeight="1" x14ac:dyDescent="0.2">
      <c r="B101" s="98"/>
      <c r="D101" s="99" t="s">
        <v>88</v>
      </c>
      <c r="E101" s="100"/>
      <c r="F101" s="100"/>
      <c r="G101" s="100"/>
      <c r="H101" s="100"/>
      <c r="I101" s="100"/>
      <c r="J101" s="101">
        <f>J174</f>
        <v>0</v>
      </c>
      <c r="L101" s="98"/>
    </row>
    <row r="102" spans="2:12" s="9" customFormat="1" ht="19.899999999999999" customHeight="1" x14ac:dyDescent="0.2">
      <c r="B102" s="98"/>
      <c r="D102" s="99" t="s">
        <v>89</v>
      </c>
      <c r="E102" s="100"/>
      <c r="F102" s="100"/>
      <c r="G102" s="100"/>
      <c r="H102" s="100"/>
      <c r="I102" s="100"/>
      <c r="J102" s="101">
        <f>J179</f>
        <v>0</v>
      </c>
      <c r="L102" s="98"/>
    </row>
    <row r="103" spans="2:12" s="8" customFormat="1" ht="24.95" customHeight="1" x14ac:dyDescent="0.2">
      <c r="B103" s="94"/>
      <c r="D103" s="95" t="s">
        <v>90</v>
      </c>
      <c r="E103" s="96"/>
      <c r="F103" s="96"/>
      <c r="G103" s="96"/>
      <c r="H103" s="96"/>
      <c r="I103" s="96"/>
      <c r="J103" s="97">
        <f>J181</f>
        <v>0</v>
      </c>
      <c r="L103" s="94"/>
    </row>
    <row r="104" spans="2:12" s="9" customFormat="1" ht="19.899999999999999" customHeight="1" x14ac:dyDescent="0.2">
      <c r="B104" s="98"/>
      <c r="D104" s="99" t="s">
        <v>91</v>
      </c>
      <c r="E104" s="100"/>
      <c r="F104" s="100"/>
      <c r="G104" s="100"/>
      <c r="H104" s="100"/>
      <c r="I104" s="100"/>
      <c r="J104" s="101">
        <f>J182</f>
        <v>0</v>
      </c>
      <c r="L104" s="98"/>
    </row>
    <row r="105" spans="2:12" s="8" customFormat="1" ht="24.95" customHeight="1" x14ac:dyDescent="0.2">
      <c r="B105" s="94"/>
      <c r="D105" s="95" t="s">
        <v>92</v>
      </c>
      <c r="E105" s="96"/>
      <c r="F105" s="96"/>
      <c r="G105" s="96"/>
      <c r="H105" s="96"/>
      <c r="I105" s="96"/>
      <c r="J105" s="97">
        <f>J185</f>
        <v>0</v>
      </c>
      <c r="L105" s="94"/>
    </row>
    <row r="106" spans="2:12" s="9" customFormat="1" ht="19.899999999999999" customHeight="1" x14ac:dyDescent="0.2">
      <c r="B106" s="98"/>
      <c r="D106" s="99" t="s">
        <v>93</v>
      </c>
      <c r="E106" s="100"/>
      <c r="F106" s="100"/>
      <c r="G106" s="100"/>
      <c r="H106" s="100"/>
      <c r="I106" s="100"/>
      <c r="J106" s="101">
        <f>J186</f>
        <v>0</v>
      </c>
      <c r="L106" s="98"/>
    </row>
    <row r="107" spans="2:12" s="9" customFormat="1" ht="19.899999999999999" customHeight="1" x14ac:dyDescent="0.2">
      <c r="B107" s="98"/>
      <c r="D107" s="99" t="s">
        <v>94</v>
      </c>
      <c r="E107" s="100"/>
      <c r="F107" s="100"/>
      <c r="G107" s="100"/>
      <c r="H107" s="100"/>
      <c r="I107" s="100"/>
      <c r="J107" s="101">
        <f>J191</f>
        <v>0</v>
      </c>
      <c r="L107" s="98"/>
    </row>
    <row r="108" spans="2:12" s="1" customFormat="1" ht="21.75" customHeight="1" x14ac:dyDescent="0.2">
      <c r="B108" s="25"/>
      <c r="L108" s="25"/>
    </row>
    <row r="109" spans="2:12" s="1" customFormat="1" ht="6.95" customHeight="1" x14ac:dyDescent="0.2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25"/>
    </row>
    <row r="113" spans="2:65" s="1" customFormat="1" ht="6.95" customHeight="1" x14ac:dyDescent="0.2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25"/>
    </row>
    <row r="114" spans="2:65" s="1" customFormat="1" ht="24.95" customHeight="1" x14ac:dyDescent="0.2">
      <c r="B114" s="25"/>
      <c r="C114" s="17" t="s">
        <v>341</v>
      </c>
      <c r="L114" s="25"/>
    </row>
    <row r="115" spans="2:65" s="1" customFormat="1" ht="6.95" customHeight="1" x14ac:dyDescent="0.2">
      <c r="B115" s="25"/>
      <c r="L115" s="25"/>
    </row>
    <row r="116" spans="2:65" s="1" customFormat="1" ht="12" customHeight="1" x14ac:dyDescent="0.2">
      <c r="B116" s="25"/>
      <c r="C116" s="22" t="s">
        <v>14</v>
      </c>
      <c r="L116" s="25"/>
    </row>
    <row r="117" spans="2:65" s="1" customFormat="1" ht="30.75" customHeight="1" x14ac:dyDescent="0.2">
      <c r="B117" s="25"/>
      <c r="E117" s="174" t="str">
        <f>E7</f>
        <v>ULICE LÍPOVÁ - KOMUNIKACE A DEŠŤOVÁ KANALIZACE - SO 02 DEŠŤOVÁ KANALIZACE</v>
      </c>
      <c r="F117" s="183"/>
      <c r="G117" s="183"/>
      <c r="H117" s="183"/>
      <c r="L117" s="25"/>
    </row>
    <row r="118" spans="2:65" s="1" customFormat="1" ht="6.95" customHeight="1" x14ac:dyDescent="0.2">
      <c r="B118" s="25"/>
      <c r="L118" s="25"/>
    </row>
    <row r="119" spans="2:65" s="1" customFormat="1" ht="12" customHeight="1" x14ac:dyDescent="0.2">
      <c r="B119" s="25"/>
      <c r="C119" s="22" t="s">
        <v>18</v>
      </c>
      <c r="F119" s="20" t="str">
        <f>F10</f>
        <v xml:space="preserve"> </v>
      </c>
      <c r="I119" s="22" t="s">
        <v>20</v>
      </c>
      <c r="J119" s="45" t="str">
        <f>IF(J10="","",J10)</f>
        <v>5. 12. 2019</v>
      </c>
      <c r="L119" s="25"/>
    </row>
    <row r="120" spans="2:65" s="1" customFormat="1" ht="6.95" customHeight="1" x14ac:dyDescent="0.2">
      <c r="B120" s="25"/>
      <c r="L120" s="25"/>
    </row>
    <row r="121" spans="2:65" s="1" customFormat="1" ht="15.2" customHeight="1" x14ac:dyDescent="0.2">
      <c r="B121" s="25"/>
      <c r="C121" s="22" t="s">
        <v>22</v>
      </c>
      <c r="F121" s="20" t="str">
        <f>E13</f>
        <v xml:space="preserve"> </v>
      </c>
      <c r="I121" s="22" t="s">
        <v>26</v>
      </c>
      <c r="J121" s="23" t="str">
        <f>E19</f>
        <v xml:space="preserve"> </v>
      </c>
      <c r="L121" s="25"/>
    </row>
    <row r="122" spans="2:65" s="1" customFormat="1" ht="15.2" customHeight="1" x14ac:dyDescent="0.2">
      <c r="B122" s="25"/>
      <c r="C122" s="22" t="s">
        <v>25</v>
      </c>
      <c r="F122" s="20" t="str">
        <f>IF(E16="","",E16)</f>
        <v xml:space="preserve"> </v>
      </c>
      <c r="I122" s="22" t="s">
        <v>28</v>
      </c>
      <c r="J122" s="23" t="str">
        <f>E22</f>
        <v xml:space="preserve"> </v>
      </c>
      <c r="L122" s="25"/>
    </row>
    <row r="123" spans="2:65" s="1" customFormat="1" ht="10.35" customHeight="1" x14ac:dyDescent="0.2">
      <c r="B123" s="25"/>
      <c r="L123" s="25"/>
    </row>
    <row r="124" spans="2:65" s="10" customFormat="1" ht="29.25" customHeight="1" x14ac:dyDescent="0.2">
      <c r="B124" s="102"/>
      <c r="C124" s="103" t="s">
        <v>95</v>
      </c>
      <c r="D124" s="104" t="s">
        <v>55</v>
      </c>
      <c r="E124" s="104" t="s">
        <v>51</v>
      </c>
      <c r="F124" s="104" t="s">
        <v>52</v>
      </c>
      <c r="G124" s="104" t="s">
        <v>96</v>
      </c>
      <c r="H124" s="104" t="s">
        <v>97</v>
      </c>
      <c r="I124" s="104" t="s">
        <v>98</v>
      </c>
      <c r="J124" s="105" t="s">
        <v>79</v>
      </c>
      <c r="K124" s="106" t="s">
        <v>99</v>
      </c>
      <c r="L124" s="102"/>
      <c r="M124" s="52" t="s">
        <v>1</v>
      </c>
      <c r="N124" s="53" t="s">
        <v>34</v>
      </c>
      <c r="O124" s="53" t="s">
        <v>100</v>
      </c>
      <c r="P124" s="53" t="s">
        <v>101</v>
      </c>
      <c r="Q124" s="53" t="s">
        <v>102</v>
      </c>
      <c r="R124" s="53" t="s">
        <v>103</v>
      </c>
      <c r="S124" s="53" t="s">
        <v>104</v>
      </c>
      <c r="T124" s="54" t="s">
        <v>105</v>
      </c>
    </row>
    <row r="125" spans="2:65" s="1" customFormat="1" ht="22.9" customHeight="1" x14ac:dyDescent="0.25">
      <c r="B125" s="25"/>
      <c r="C125" s="57" t="s">
        <v>106</v>
      </c>
      <c r="J125" s="107">
        <f>BK125</f>
        <v>0</v>
      </c>
      <c r="L125" s="25"/>
      <c r="M125" s="55"/>
      <c r="N125" s="46"/>
      <c r="O125" s="46"/>
      <c r="P125" s="108">
        <f>P126+P181+P185</f>
        <v>4940.69092</v>
      </c>
      <c r="Q125" s="46"/>
      <c r="R125" s="108">
        <f>R126+R181+R185</f>
        <v>634.54800999999998</v>
      </c>
      <c r="S125" s="46"/>
      <c r="T125" s="109">
        <f>T126+T181+T185</f>
        <v>138.44999999999999</v>
      </c>
      <c r="AT125" s="13" t="s">
        <v>69</v>
      </c>
      <c r="AU125" s="13" t="s">
        <v>81</v>
      </c>
      <c r="BK125" s="110">
        <f>BK126+BK181+BK185</f>
        <v>0</v>
      </c>
    </row>
    <row r="126" spans="2:65" s="11" customFormat="1" ht="25.9" customHeight="1" x14ac:dyDescent="0.2">
      <c r="B126" s="111"/>
      <c r="D126" s="112" t="s">
        <v>69</v>
      </c>
      <c r="E126" s="113" t="s">
        <v>107</v>
      </c>
      <c r="F126" s="113" t="s">
        <v>108</v>
      </c>
      <c r="J126" s="114">
        <f>BK126</f>
        <v>0</v>
      </c>
      <c r="L126" s="111"/>
      <c r="M126" s="115"/>
      <c r="N126" s="116"/>
      <c r="O126" s="116"/>
      <c r="P126" s="117">
        <f>P127+P150+P152+P154+P159+P174+P179</f>
        <v>4922.1909999999998</v>
      </c>
      <c r="Q126" s="116"/>
      <c r="R126" s="117">
        <f>R127+R150+R152+R154+R159+R174+R179</f>
        <v>634.51170999999999</v>
      </c>
      <c r="S126" s="116"/>
      <c r="T126" s="118">
        <f>T127+T150+T152+T154+T159+T174+T179</f>
        <v>138.44999999999999</v>
      </c>
      <c r="AR126" s="112" t="s">
        <v>75</v>
      </c>
      <c r="AT126" s="119" t="s">
        <v>69</v>
      </c>
      <c r="AU126" s="119" t="s">
        <v>70</v>
      </c>
      <c r="AY126" s="112" t="s">
        <v>109</v>
      </c>
      <c r="BK126" s="120">
        <f>BK127+BK150+BK152+BK154+BK159+BK174+BK179</f>
        <v>0</v>
      </c>
    </row>
    <row r="127" spans="2:65" s="11" customFormat="1" ht="22.9" customHeight="1" x14ac:dyDescent="0.2">
      <c r="B127" s="111"/>
      <c r="D127" s="112" t="s">
        <v>69</v>
      </c>
      <c r="E127" s="121" t="s">
        <v>75</v>
      </c>
      <c r="F127" s="121" t="s">
        <v>110</v>
      </c>
      <c r="J127" s="122">
        <f>BK127</f>
        <v>0</v>
      </c>
      <c r="L127" s="111"/>
      <c r="M127" s="115"/>
      <c r="N127" s="116"/>
      <c r="O127" s="116"/>
      <c r="P127" s="117">
        <f>SUM(P128:P149)</f>
        <v>3142.1096000000002</v>
      </c>
      <c r="Q127" s="116"/>
      <c r="R127" s="117">
        <f>SUM(R128:R149)</f>
        <v>563.5385</v>
      </c>
      <c r="S127" s="116"/>
      <c r="T127" s="118">
        <f>SUM(T128:T149)</f>
        <v>18.75</v>
      </c>
      <c r="AR127" s="112" t="s">
        <v>75</v>
      </c>
      <c r="AT127" s="119" t="s">
        <v>69</v>
      </c>
      <c r="AU127" s="119" t="s">
        <v>75</v>
      </c>
      <c r="AY127" s="112" t="s">
        <v>109</v>
      </c>
      <c r="BK127" s="120">
        <f>SUM(BK128:BK149)</f>
        <v>0</v>
      </c>
    </row>
    <row r="128" spans="2:65" s="1" customFormat="1" ht="24" customHeight="1" x14ac:dyDescent="0.2">
      <c r="B128" s="123"/>
      <c r="C128" s="124" t="s">
        <v>75</v>
      </c>
      <c r="D128" s="124" t="s">
        <v>111</v>
      </c>
      <c r="E128" s="125" t="s">
        <v>112</v>
      </c>
      <c r="F128" s="126" t="s">
        <v>113</v>
      </c>
      <c r="G128" s="127" t="s">
        <v>114</v>
      </c>
      <c r="H128" s="128">
        <v>30</v>
      </c>
      <c r="I128" s="129">
        <v>0</v>
      </c>
      <c r="J128" s="129">
        <f t="shared" ref="J128:J149" si="0">ROUND(I128*H128,2)</f>
        <v>0</v>
      </c>
      <c r="K128" s="126" t="s">
        <v>115</v>
      </c>
      <c r="L128" s="25"/>
      <c r="M128" s="130" t="s">
        <v>1</v>
      </c>
      <c r="N128" s="131" t="s">
        <v>35</v>
      </c>
      <c r="O128" s="132">
        <v>3.1E-2</v>
      </c>
      <c r="P128" s="132">
        <f t="shared" ref="P128:P149" si="1">O128*H128</f>
        <v>0.92999999999999994</v>
      </c>
      <c r="Q128" s="132">
        <v>0</v>
      </c>
      <c r="R128" s="132">
        <f t="shared" ref="R128:R149" si="2">Q128*H128</f>
        <v>0</v>
      </c>
      <c r="S128" s="132">
        <v>0.255</v>
      </c>
      <c r="T128" s="133">
        <f t="shared" ref="T128:T149" si="3">S128*H128</f>
        <v>7.65</v>
      </c>
      <c r="AR128" s="134" t="s">
        <v>116</v>
      </c>
      <c r="AT128" s="134" t="s">
        <v>111</v>
      </c>
      <c r="AU128" s="134" t="s">
        <v>77</v>
      </c>
      <c r="AY128" s="13" t="s">
        <v>109</v>
      </c>
      <c r="BE128" s="135">
        <f t="shared" ref="BE128:BE149" si="4">IF(N128="základní",J128,0)</f>
        <v>0</v>
      </c>
      <c r="BF128" s="135">
        <f t="shared" ref="BF128:BF149" si="5">IF(N128="snížená",J128,0)</f>
        <v>0</v>
      </c>
      <c r="BG128" s="135">
        <f t="shared" ref="BG128:BG149" si="6">IF(N128="zákl. přenesená",J128,0)</f>
        <v>0</v>
      </c>
      <c r="BH128" s="135">
        <f t="shared" ref="BH128:BH149" si="7">IF(N128="sníž. přenesená",J128,0)</f>
        <v>0</v>
      </c>
      <c r="BI128" s="135">
        <f t="shared" ref="BI128:BI149" si="8">IF(N128="nulová",J128,0)</f>
        <v>0</v>
      </c>
      <c r="BJ128" s="13" t="s">
        <v>75</v>
      </c>
      <c r="BK128" s="135">
        <f t="shared" ref="BK128:BK149" si="9">ROUND(I128*H128,2)</f>
        <v>0</v>
      </c>
      <c r="BL128" s="13" t="s">
        <v>116</v>
      </c>
      <c r="BM128" s="134" t="s">
        <v>117</v>
      </c>
    </row>
    <row r="129" spans="2:65" s="1" customFormat="1" ht="24" customHeight="1" x14ac:dyDescent="0.2">
      <c r="B129" s="123"/>
      <c r="C129" s="124" t="s">
        <v>77</v>
      </c>
      <c r="D129" s="124" t="s">
        <v>111</v>
      </c>
      <c r="E129" s="125" t="s">
        <v>118</v>
      </c>
      <c r="F129" s="126" t="s">
        <v>119</v>
      </c>
      <c r="G129" s="127" t="s">
        <v>114</v>
      </c>
      <c r="H129" s="128">
        <v>30</v>
      </c>
      <c r="I129" s="129">
        <v>0</v>
      </c>
      <c r="J129" s="129">
        <f t="shared" si="0"/>
        <v>0</v>
      </c>
      <c r="K129" s="126" t="s">
        <v>115</v>
      </c>
      <c r="L129" s="25"/>
      <c r="M129" s="130" t="s">
        <v>1</v>
      </c>
      <c r="N129" s="131" t="s">
        <v>35</v>
      </c>
      <c r="O129" s="132">
        <v>6.2E-2</v>
      </c>
      <c r="P129" s="132">
        <f t="shared" si="1"/>
        <v>1.8599999999999999</v>
      </c>
      <c r="Q129" s="132">
        <v>0</v>
      </c>
      <c r="R129" s="132">
        <f t="shared" si="2"/>
        <v>0</v>
      </c>
      <c r="S129" s="132">
        <v>0.18</v>
      </c>
      <c r="T129" s="133">
        <f t="shared" si="3"/>
        <v>5.3999999999999995</v>
      </c>
      <c r="AR129" s="134" t="s">
        <v>116</v>
      </c>
      <c r="AT129" s="134" t="s">
        <v>111</v>
      </c>
      <c r="AU129" s="134" t="s">
        <v>77</v>
      </c>
      <c r="AY129" s="13" t="s">
        <v>109</v>
      </c>
      <c r="BE129" s="135">
        <f t="shared" si="4"/>
        <v>0</v>
      </c>
      <c r="BF129" s="135">
        <f t="shared" si="5"/>
        <v>0</v>
      </c>
      <c r="BG129" s="135">
        <f t="shared" si="6"/>
        <v>0</v>
      </c>
      <c r="BH129" s="135">
        <f t="shared" si="7"/>
        <v>0</v>
      </c>
      <c r="BI129" s="135">
        <f t="shared" si="8"/>
        <v>0</v>
      </c>
      <c r="BJ129" s="13" t="s">
        <v>75</v>
      </c>
      <c r="BK129" s="135">
        <f t="shared" si="9"/>
        <v>0</v>
      </c>
      <c r="BL129" s="13" t="s">
        <v>116</v>
      </c>
      <c r="BM129" s="134" t="s">
        <v>120</v>
      </c>
    </row>
    <row r="130" spans="2:65" s="1" customFormat="1" ht="24" customHeight="1" x14ac:dyDescent="0.2">
      <c r="B130" s="123"/>
      <c r="C130" s="124" t="s">
        <v>121</v>
      </c>
      <c r="D130" s="124" t="s">
        <v>111</v>
      </c>
      <c r="E130" s="125" t="s">
        <v>122</v>
      </c>
      <c r="F130" s="126" t="s">
        <v>123</v>
      </c>
      <c r="G130" s="127" t="s">
        <v>114</v>
      </c>
      <c r="H130" s="128">
        <v>30</v>
      </c>
      <c r="I130" s="129">
        <v>0</v>
      </c>
      <c r="J130" s="129">
        <f t="shared" si="0"/>
        <v>0</v>
      </c>
      <c r="K130" s="126" t="s">
        <v>115</v>
      </c>
      <c r="L130" s="25"/>
      <c r="M130" s="130" t="s">
        <v>1</v>
      </c>
      <c r="N130" s="131" t="s">
        <v>35</v>
      </c>
      <c r="O130" s="132">
        <v>0.106</v>
      </c>
      <c r="P130" s="132">
        <f t="shared" si="1"/>
        <v>3.1799999999999997</v>
      </c>
      <c r="Q130" s="132">
        <v>0</v>
      </c>
      <c r="R130" s="132">
        <f t="shared" si="2"/>
        <v>0</v>
      </c>
      <c r="S130" s="132">
        <v>0.19</v>
      </c>
      <c r="T130" s="133">
        <f t="shared" si="3"/>
        <v>5.7</v>
      </c>
      <c r="AR130" s="134" t="s">
        <v>116</v>
      </c>
      <c r="AT130" s="134" t="s">
        <v>111</v>
      </c>
      <c r="AU130" s="134" t="s">
        <v>77</v>
      </c>
      <c r="AY130" s="13" t="s">
        <v>109</v>
      </c>
      <c r="BE130" s="135">
        <f t="shared" si="4"/>
        <v>0</v>
      </c>
      <c r="BF130" s="135">
        <f t="shared" si="5"/>
        <v>0</v>
      </c>
      <c r="BG130" s="135">
        <f t="shared" si="6"/>
        <v>0</v>
      </c>
      <c r="BH130" s="135">
        <f t="shared" si="7"/>
        <v>0</v>
      </c>
      <c r="BI130" s="135">
        <f t="shared" si="8"/>
        <v>0</v>
      </c>
      <c r="BJ130" s="13" t="s">
        <v>75</v>
      </c>
      <c r="BK130" s="135">
        <f t="shared" si="9"/>
        <v>0</v>
      </c>
      <c r="BL130" s="13" t="s">
        <v>116</v>
      </c>
      <c r="BM130" s="134" t="s">
        <v>124</v>
      </c>
    </row>
    <row r="131" spans="2:65" s="1" customFormat="1" ht="16.5" customHeight="1" x14ac:dyDescent="0.2">
      <c r="B131" s="123"/>
      <c r="C131" s="124" t="s">
        <v>125</v>
      </c>
      <c r="D131" s="124" t="s">
        <v>111</v>
      </c>
      <c r="E131" s="125" t="s">
        <v>126</v>
      </c>
      <c r="F131" s="126" t="s">
        <v>127</v>
      </c>
      <c r="G131" s="127" t="s">
        <v>128</v>
      </c>
      <c r="H131" s="128">
        <v>52</v>
      </c>
      <c r="I131" s="129">
        <v>0</v>
      </c>
      <c r="J131" s="129">
        <f t="shared" si="0"/>
        <v>0</v>
      </c>
      <c r="K131" s="126" t="s">
        <v>115</v>
      </c>
      <c r="L131" s="25"/>
      <c r="M131" s="130" t="s">
        <v>1</v>
      </c>
      <c r="N131" s="131" t="s">
        <v>35</v>
      </c>
      <c r="O131" s="132">
        <v>0.58099999999999996</v>
      </c>
      <c r="P131" s="132">
        <f t="shared" si="1"/>
        <v>30.211999999999996</v>
      </c>
      <c r="Q131" s="132">
        <v>3.6900000000000002E-2</v>
      </c>
      <c r="R131" s="132">
        <f t="shared" si="2"/>
        <v>1.9188000000000001</v>
      </c>
      <c r="S131" s="132">
        <v>0</v>
      </c>
      <c r="T131" s="133">
        <f t="shared" si="3"/>
        <v>0</v>
      </c>
      <c r="AR131" s="134" t="s">
        <v>116</v>
      </c>
      <c r="AT131" s="134" t="s">
        <v>111</v>
      </c>
      <c r="AU131" s="134" t="s">
        <v>77</v>
      </c>
      <c r="AY131" s="13" t="s">
        <v>109</v>
      </c>
      <c r="BE131" s="135">
        <f t="shared" si="4"/>
        <v>0</v>
      </c>
      <c r="BF131" s="135">
        <f t="shared" si="5"/>
        <v>0</v>
      </c>
      <c r="BG131" s="135">
        <f t="shared" si="6"/>
        <v>0</v>
      </c>
      <c r="BH131" s="135">
        <f t="shared" si="7"/>
        <v>0</v>
      </c>
      <c r="BI131" s="135">
        <f t="shared" si="8"/>
        <v>0</v>
      </c>
      <c r="BJ131" s="13" t="s">
        <v>75</v>
      </c>
      <c r="BK131" s="135">
        <f t="shared" si="9"/>
        <v>0</v>
      </c>
      <c r="BL131" s="13" t="s">
        <v>116</v>
      </c>
      <c r="BM131" s="134" t="s">
        <v>129</v>
      </c>
    </row>
    <row r="132" spans="2:65" s="1" customFormat="1" ht="24" customHeight="1" x14ac:dyDescent="0.2">
      <c r="B132" s="123"/>
      <c r="C132" s="124" t="s">
        <v>130</v>
      </c>
      <c r="D132" s="124" t="s">
        <v>111</v>
      </c>
      <c r="E132" s="125" t="s">
        <v>131</v>
      </c>
      <c r="F132" s="126" t="s">
        <v>132</v>
      </c>
      <c r="G132" s="127" t="s">
        <v>128</v>
      </c>
      <c r="H132" s="128">
        <v>15</v>
      </c>
      <c r="I132" s="129">
        <v>0</v>
      </c>
      <c r="J132" s="129">
        <f t="shared" si="0"/>
        <v>0</v>
      </c>
      <c r="K132" s="126" t="s">
        <v>115</v>
      </c>
      <c r="L132" s="25"/>
      <c r="M132" s="130" t="s">
        <v>1</v>
      </c>
      <c r="N132" s="131" t="s">
        <v>35</v>
      </c>
      <c r="O132" s="132">
        <v>0.54700000000000004</v>
      </c>
      <c r="P132" s="132">
        <f t="shared" si="1"/>
        <v>8.2050000000000001</v>
      </c>
      <c r="Q132" s="132">
        <v>3.6900000000000002E-2</v>
      </c>
      <c r="R132" s="132">
        <f t="shared" si="2"/>
        <v>0.55349999999999999</v>
      </c>
      <c r="S132" s="132">
        <v>0</v>
      </c>
      <c r="T132" s="133">
        <f t="shared" si="3"/>
        <v>0</v>
      </c>
      <c r="AR132" s="134" t="s">
        <v>116</v>
      </c>
      <c r="AT132" s="134" t="s">
        <v>111</v>
      </c>
      <c r="AU132" s="134" t="s">
        <v>77</v>
      </c>
      <c r="AY132" s="13" t="s">
        <v>109</v>
      </c>
      <c r="BE132" s="135">
        <f t="shared" si="4"/>
        <v>0</v>
      </c>
      <c r="BF132" s="135">
        <f t="shared" si="5"/>
        <v>0</v>
      </c>
      <c r="BG132" s="135">
        <f t="shared" si="6"/>
        <v>0</v>
      </c>
      <c r="BH132" s="135">
        <f t="shared" si="7"/>
        <v>0</v>
      </c>
      <c r="BI132" s="135">
        <f t="shared" si="8"/>
        <v>0</v>
      </c>
      <c r="BJ132" s="13" t="s">
        <v>75</v>
      </c>
      <c r="BK132" s="135">
        <f t="shared" si="9"/>
        <v>0</v>
      </c>
      <c r="BL132" s="13" t="s">
        <v>116</v>
      </c>
      <c r="BM132" s="134" t="s">
        <v>133</v>
      </c>
    </row>
    <row r="133" spans="2:65" s="1" customFormat="1" ht="24" customHeight="1" x14ac:dyDescent="0.2">
      <c r="B133" s="123"/>
      <c r="C133" s="124" t="s">
        <v>134</v>
      </c>
      <c r="D133" s="124" t="s">
        <v>111</v>
      </c>
      <c r="E133" s="125" t="s">
        <v>135</v>
      </c>
      <c r="F133" s="126" t="s">
        <v>136</v>
      </c>
      <c r="G133" s="127" t="s">
        <v>137</v>
      </c>
      <c r="H133" s="128">
        <v>1302.8</v>
      </c>
      <c r="I133" s="129">
        <v>0</v>
      </c>
      <c r="J133" s="129">
        <f t="shared" si="0"/>
        <v>0</v>
      </c>
      <c r="K133" s="126" t="s">
        <v>115</v>
      </c>
      <c r="L133" s="25"/>
      <c r="M133" s="130" t="s">
        <v>1</v>
      </c>
      <c r="N133" s="131" t="s">
        <v>35</v>
      </c>
      <c r="O133" s="132">
        <v>0.58599999999999997</v>
      </c>
      <c r="P133" s="132">
        <f t="shared" si="1"/>
        <v>763.44079999999997</v>
      </c>
      <c r="Q133" s="132">
        <v>0</v>
      </c>
      <c r="R133" s="132">
        <f t="shared" si="2"/>
        <v>0</v>
      </c>
      <c r="S133" s="132">
        <v>0</v>
      </c>
      <c r="T133" s="133">
        <f t="shared" si="3"/>
        <v>0</v>
      </c>
      <c r="AR133" s="134" t="s">
        <v>116</v>
      </c>
      <c r="AT133" s="134" t="s">
        <v>111</v>
      </c>
      <c r="AU133" s="134" t="s">
        <v>77</v>
      </c>
      <c r="AY133" s="13" t="s">
        <v>109</v>
      </c>
      <c r="BE133" s="135">
        <f t="shared" si="4"/>
        <v>0</v>
      </c>
      <c r="BF133" s="135">
        <f t="shared" si="5"/>
        <v>0</v>
      </c>
      <c r="BG133" s="135">
        <f t="shared" si="6"/>
        <v>0</v>
      </c>
      <c r="BH133" s="135">
        <f t="shared" si="7"/>
        <v>0</v>
      </c>
      <c r="BI133" s="135">
        <f t="shared" si="8"/>
        <v>0</v>
      </c>
      <c r="BJ133" s="13" t="s">
        <v>75</v>
      </c>
      <c r="BK133" s="135">
        <f t="shared" si="9"/>
        <v>0</v>
      </c>
      <c r="BL133" s="13" t="s">
        <v>116</v>
      </c>
      <c r="BM133" s="134" t="s">
        <v>138</v>
      </c>
    </row>
    <row r="134" spans="2:65" s="1" customFormat="1" ht="24" customHeight="1" x14ac:dyDescent="0.2">
      <c r="B134" s="123"/>
      <c r="C134" s="124" t="s">
        <v>139</v>
      </c>
      <c r="D134" s="124" t="s">
        <v>111</v>
      </c>
      <c r="E134" s="125" t="s">
        <v>140</v>
      </c>
      <c r="F134" s="126" t="s">
        <v>141</v>
      </c>
      <c r="G134" s="127" t="s">
        <v>137</v>
      </c>
      <c r="H134" s="128">
        <v>1302.8</v>
      </c>
      <c r="I134" s="129">
        <v>0</v>
      </c>
      <c r="J134" s="129">
        <f t="shared" si="0"/>
        <v>0</v>
      </c>
      <c r="K134" s="126" t="s">
        <v>142</v>
      </c>
      <c r="L134" s="25"/>
      <c r="M134" s="130" t="s">
        <v>1</v>
      </c>
      <c r="N134" s="131" t="s">
        <v>35</v>
      </c>
      <c r="O134" s="132">
        <v>0.1</v>
      </c>
      <c r="P134" s="132">
        <f t="shared" si="1"/>
        <v>130.28</v>
      </c>
      <c r="Q134" s="132">
        <v>0</v>
      </c>
      <c r="R134" s="132">
        <f t="shared" si="2"/>
        <v>0</v>
      </c>
      <c r="S134" s="132">
        <v>0</v>
      </c>
      <c r="T134" s="133">
        <f t="shared" si="3"/>
        <v>0</v>
      </c>
      <c r="AR134" s="134" t="s">
        <v>116</v>
      </c>
      <c r="AT134" s="134" t="s">
        <v>111</v>
      </c>
      <c r="AU134" s="134" t="s">
        <v>77</v>
      </c>
      <c r="AY134" s="13" t="s">
        <v>109</v>
      </c>
      <c r="BE134" s="135">
        <f t="shared" si="4"/>
        <v>0</v>
      </c>
      <c r="BF134" s="135">
        <f t="shared" si="5"/>
        <v>0</v>
      </c>
      <c r="BG134" s="135">
        <f t="shared" si="6"/>
        <v>0</v>
      </c>
      <c r="BH134" s="135">
        <f t="shared" si="7"/>
        <v>0</v>
      </c>
      <c r="BI134" s="135">
        <f t="shared" si="8"/>
        <v>0</v>
      </c>
      <c r="BJ134" s="13" t="s">
        <v>75</v>
      </c>
      <c r="BK134" s="135">
        <f t="shared" si="9"/>
        <v>0</v>
      </c>
      <c r="BL134" s="13" t="s">
        <v>116</v>
      </c>
      <c r="BM134" s="134" t="s">
        <v>143</v>
      </c>
    </row>
    <row r="135" spans="2:65" s="1" customFormat="1" ht="16.5" customHeight="1" x14ac:dyDescent="0.2">
      <c r="B135" s="123"/>
      <c r="C135" s="124" t="s">
        <v>144</v>
      </c>
      <c r="D135" s="124" t="s">
        <v>111</v>
      </c>
      <c r="E135" s="125" t="s">
        <v>145</v>
      </c>
      <c r="F135" s="126" t="s">
        <v>146</v>
      </c>
      <c r="G135" s="127" t="s">
        <v>114</v>
      </c>
      <c r="H135" s="128">
        <v>846</v>
      </c>
      <c r="I135" s="129">
        <v>0</v>
      </c>
      <c r="J135" s="129">
        <f t="shared" si="0"/>
        <v>0</v>
      </c>
      <c r="K135" s="126" t="s">
        <v>142</v>
      </c>
      <c r="L135" s="25"/>
      <c r="M135" s="130" t="s">
        <v>1</v>
      </c>
      <c r="N135" s="131" t="s">
        <v>35</v>
      </c>
      <c r="O135" s="132">
        <v>0.23599999999999999</v>
      </c>
      <c r="P135" s="132">
        <f t="shared" si="1"/>
        <v>199.65599999999998</v>
      </c>
      <c r="Q135" s="132">
        <v>8.4000000000000003E-4</v>
      </c>
      <c r="R135" s="132">
        <f t="shared" si="2"/>
        <v>0.71064000000000005</v>
      </c>
      <c r="S135" s="132">
        <v>0</v>
      </c>
      <c r="T135" s="133">
        <f t="shared" si="3"/>
        <v>0</v>
      </c>
      <c r="AR135" s="134" t="s">
        <v>116</v>
      </c>
      <c r="AT135" s="134" t="s">
        <v>111</v>
      </c>
      <c r="AU135" s="134" t="s">
        <v>77</v>
      </c>
      <c r="AY135" s="13" t="s">
        <v>109</v>
      </c>
      <c r="BE135" s="135">
        <f t="shared" si="4"/>
        <v>0</v>
      </c>
      <c r="BF135" s="135">
        <f t="shared" si="5"/>
        <v>0</v>
      </c>
      <c r="BG135" s="135">
        <f t="shared" si="6"/>
        <v>0</v>
      </c>
      <c r="BH135" s="135">
        <f t="shared" si="7"/>
        <v>0</v>
      </c>
      <c r="BI135" s="135">
        <f t="shared" si="8"/>
        <v>0</v>
      </c>
      <c r="BJ135" s="13" t="s">
        <v>75</v>
      </c>
      <c r="BK135" s="135">
        <f t="shared" si="9"/>
        <v>0</v>
      </c>
      <c r="BL135" s="13" t="s">
        <v>116</v>
      </c>
      <c r="BM135" s="134" t="s">
        <v>147</v>
      </c>
    </row>
    <row r="136" spans="2:65" s="1" customFormat="1" ht="16.5" customHeight="1" x14ac:dyDescent="0.2">
      <c r="B136" s="123"/>
      <c r="C136" s="124" t="s">
        <v>148</v>
      </c>
      <c r="D136" s="124" t="s">
        <v>111</v>
      </c>
      <c r="E136" s="125" t="s">
        <v>149</v>
      </c>
      <c r="F136" s="126" t="s">
        <v>150</v>
      </c>
      <c r="G136" s="127" t="s">
        <v>114</v>
      </c>
      <c r="H136" s="128">
        <v>1353.6</v>
      </c>
      <c r="I136" s="129">
        <v>0</v>
      </c>
      <c r="J136" s="129">
        <f t="shared" si="0"/>
        <v>0</v>
      </c>
      <c r="K136" s="126" t="s">
        <v>115</v>
      </c>
      <c r="L136" s="25"/>
      <c r="M136" s="130" t="s">
        <v>1</v>
      </c>
      <c r="N136" s="131" t="s">
        <v>35</v>
      </c>
      <c r="O136" s="132">
        <v>0.47899999999999998</v>
      </c>
      <c r="P136" s="132">
        <f t="shared" si="1"/>
        <v>648.37439999999992</v>
      </c>
      <c r="Q136" s="132">
        <v>8.4999999999999995E-4</v>
      </c>
      <c r="R136" s="132">
        <f t="shared" si="2"/>
        <v>1.1505599999999998</v>
      </c>
      <c r="S136" s="132">
        <v>0</v>
      </c>
      <c r="T136" s="133">
        <f t="shared" si="3"/>
        <v>0</v>
      </c>
      <c r="AR136" s="134" t="s">
        <v>116</v>
      </c>
      <c r="AT136" s="134" t="s">
        <v>111</v>
      </c>
      <c r="AU136" s="134" t="s">
        <v>77</v>
      </c>
      <c r="AY136" s="13" t="s">
        <v>109</v>
      </c>
      <c r="BE136" s="135">
        <f t="shared" si="4"/>
        <v>0</v>
      </c>
      <c r="BF136" s="135">
        <f t="shared" si="5"/>
        <v>0</v>
      </c>
      <c r="BG136" s="135">
        <f t="shared" si="6"/>
        <v>0</v>
      </c>
      <c r="BH136" s="135">
        <f t="shared" si="7"/>
        <v>0</v>
      </c>
      <c r="BI136" s="135">
        <f t="shared" si="8"/>
        <v>0</v>
      </c>
      <c r="BJ136" s="13" t="s">
        <v>75</v>
      </c>
      <c r="BK136" s="135">
        <f t="shared" si="9"/>
        <v>0</v>
      </c>
      <c r="BL136" s="13" t="s">
        <v>116</v>
      </c>
      <c r="BM136" s="134" t="s">
        <v>151</v>
      </c>
    </row>
    <row r="137" spans="2:65" s="1" customFormat="1" ht="24" customHeight="1" x14ac:dyDescent="0.2">
      <c r="B137" s="123"/>
      <c r="C137" s="124" t="s">
        <v>152</v>
      </c>
      <c r="D137" s="124" t="s">
        <v>111</v>
      </c>
      <c r="E137" s="125" t="s">
        <v>153</v>
      </c>
      <c r="F137" s="126" t="s">
        <v>154</v>
      </c>
      <c r="G137" s="127" t="s">
        <v>114</v>
      </c>
      <c r="H137" s="128">
        <v>846</v>
      </c>
      <c r="I137" s="129">
        <v>0</v>
      </c>
      <c r="J137" s="129">
        <f t="shared" si="0"/>
        <v>0</v>
      </c>
      <c r="K137" s="126" t="s">
        <v>142</v>
      </c>
      <c r="L137" s="25"/>
      <c r="M137" s="130" t="s">
        <v>1</v>
      </c>
      <c r="N137" s="131" t="s">
        <v>35</v>
      </c>
      <c r="O137" s="132">
        <v>7.0000000000000007E-2</v>
      </c>
      <c r="P137" s="132">
        <f t="shared" si="1"/>
        <v>59.220000000000006</v>
      </c>
      <c r="Q137" s="132">
        <v>0</v>
      </c>
      <c r="R137" s="132">
        <f t="shared" si="2"/>
        <v>0</v>
      </c>
      <c r="S137" s="132">
        <v>0</v>
      </c>
      <c r="T137" s="133">
        <f t="shared" si="3"/>
        <v>0</v>
      </c>
      <c r="AR137" s="134" t="s">
        <v>116</v>
      </c>
      <c r="AT137" s="134" t="s">
        <v>111</v>
      </c>
      <c r="AU137" s="134" t="s">
        <v>77</v>
      </c>
      <c r="AY137" s="13" t="s">
        <v>109</v>
      </c>
      <c r="BE137" s="135">
        <f t="shared" si="4"/>
        <v>0</v>
      </c>
      <c r="BF137" s="135">
        <f t="shared" si="5"/>
        <v>0</v>
      </c>
      <c r="BG137" s="135">
        <f t="shared" si="6"/>
        <v>0</v>
      </c>
      <c r="BH137" s="135">
        <f t="shared" si="7"/>
        <v>0</v>
      </c>
      <c r="BI137" s="135">
        <f t="shared" si="8"/>
        <v>0</v>
      </c>
      <c r="BJ137" s="13" t="s">
        <v>75</v>
      </c>
      <c r="BK137" s="135">
        <f t="shared" si="9"/>
        <v>0</v>
      </c>
      <c r="BL137" s="13" t="s">
        <v>116</v>
      </c>
      <c r="BM137" s="134" t="s">
        <v>155</v>
      </c>
    </row>
    <row r="138" spans="2:65" s="1" customFormat="1" ht="24" customHeight="1" x14ac:dyDescent="0.2">
      <c r="B138" s="123"/>
      <c r="C138" s="124" t="s">
        <v>156</v>
      </c>
      <c r="D138" s="124" t="s">
        <v>111</v>
      </c>
      <c r="E138" s="125" t="s">
        <v>157</v>
      </c>
      <c r="F138" s="126" t="s">
        <v>158</v>
      </c>
      <c r="G138" s="127" t="s">
        <v>114</v>
      </c>
      <c r="H138" s="128">
        <v>1353.6</v>
      </c>
      <c r="I138" s="129">
        <v>0</v>
      </c>
      <c r="J138" s="129">
        <f t="shared" si="0"/>
        <v>0</v>
      </c>
      <c r="K138" s="126" t="s">
        <v>115</v>
      </c>
      <c r="L138" s="25"/>
      <c r="M138" s="130" t="s">
        <v>1</v>
      </c>
      <c r="N138" s="131" t="s">
        <v>35</v>
      </c>
      <c r="O138" s="132">
        <v>0.32700000000000001</v>
      </c>
      <c r="P138" s="132">
        <f t="shared" si="1"/>
        <v>442.62719999999996</v>
      </c>
      <c r="Q138" s="132">
        <v>0</v>
      </c>
      <c r="R138" s="132">
        <f t="shared" si="2"/>
        <v>0</v>
      </c>
      <c r="S138" s="132">
        <v>0</v>
      </c>
      <c r="T138" s="133">
        <f t="shared" si="3"/>
        <v>0</v>
      </c>
      <c r="AR138" s="134" t="s">
        <v>116</v>
      </c>
      <c r="AT138" s="134" t="s">
        <v>111</v>
      </c>
      <c r="AU138" s="134" t="s">
        <v>77</v>
      </c>
      <c r="AY138" s="13" t="s">
        <v>109</v>
      </c>
      <c r="BE138" s="135">
        <f t="shared" si="4"/>
        <v>0</v>
      </c>
      <c r="BF138" s="135">
        <f t="shared" si="5"/>
        <v>0</v>
      </c>
      <c r="BG138" s="135">
        <f t="shared" si="6"/>
        <v>0</v>
      </c>
      <c r="BH138" s="135">
        <f t="shared" si="7"/>
        <v>0</v>
      </c>
      <c r="BI138" s="135">
        <f t="shared" si="8"/>
        <v>0</v>
      </c>
      <c r="BJ138" s="13" t="s">
        <v>75</v>
      </c>
      <c r="BK138" s="135">
        <f t="shared" si="9"/>
        <v>0</v>
      </c>
      <c r="BL138" s="13" t="s">
        <v>116</v>
      </c>
      <c r="BM138" s="134" t="s">
        <v>159</v>
      </c>
    </row>
    <row r="139" spans="2:65" s="1" customFormat="1" ht="24" customHeight="1" x14ac:dyDescent="0.2">
      <c r="B139" s="123"/>
      <c r="C139" s="124" t="s">
        <v>160</v>
      </c>
      <c r="D139" s="124" t="s">
        <v>111</v>
      </c>
      <c r="E139" s="125" t="s">
        <v>161</v>
      </c>
      <c r="F139" s="126" t="s">
        <v>162</v>
      </c>
      <c r="G139" s="127" t="s">
        <v>137</v>
      </c>
      <c r="H139" s="128">
        <v>1302.8</v>
      </c>
      <c r="I139" s="129">
        <v>0</v>
      </c>
      <c r="J139" s="129">
        <f t="shared" si="0"/>
        <v>0</v>
      </c>
      <c r="K139" s="126" t="s">
        <v>142</v>
      </c>
      <c r="L139" s="25"/>
      <c r="M139" s="130" t="s">
        <v>1</v>
      </c>
      <c r="N139" s="131" t="s">
        <v>35</v>
      </c>
      <c r="O139" s="132">
        <v>0.34499999999999997</v>
      </c>
      <c r="P139" s="132">
        <f t="shared" si="1"/>
        <v>449.46599999999995</v>
      </c>
      <c r="Q139" s="132">
        <v>0</v>
      </c>
      <c r="R139" s="132">
        <f t="shared" si="2"/>
        <v>0</v>
      </c>
      <c r="S139" s="132">
        <v>0</v>
      </c>
      <c r="T139" s="133">
        <f t="shared" si="3"/>
        <v>0</v>
      </c>
      <c r="AR139" s="134" t="s">
        <v>116</v>
      </c>
      <c r="AT139" s="134" t="s">
        <v>111</v>
      </c>
      <c r="AU139" s="134" t="s">
        <v>77</v>
      </c>
      <c r="AY139" s="13" t="s">
        <v>109</v>
      </c>
      <c r="BE139" s="135">
        <f t="shared" si="4"/>
        <v>0</v>
      </c>
      <c r="BF139" s="135">
        <f t="shared" si="5"/>
        <v>0</v>
      </c>
      <c r="BG139" s="135">
        <f t="shared" si="6"/>
        <v>0</v>
      </c>
      <c r="BH139" s="135">
        <f t="shared" si="7"/>
        <v>0</v>
      </c>
      <c r="BI139" s="135">
        <f t="shared" si="8"/>
        <v>0</v>
      </c>
      <c r="BJ139" s="13" t="s">
        <v>75</v>
      </c>
      <c r="BK139" s="135">
        <f t="shared" si="9"/>
        <v>0</v>
      </c>
      <c r="BL139" s="13" t="s">
        <v>116</v>
      </c>
      <c r="BM139" s="134" t="s">
        <v>163</v>
      </c>
    </row>
    <row r="140" spans="2:65" s="1" customFormat="1" ht="24" customHeight="1" x14ac:dyDescent="0.2">
      <c r="B140" s="123"/>
      <c r="C140" s="124" t="s">
        <v>164</v>
      </c>
      <c r="D140" s="124" t="s">
        <v>111</v>
      </c>
      <c r="E140" s="125" t="s">
        <v>165</v>
      </c>
      <c r="F140" s="126" t="s">
        <v>166</v>
      </c>
      <c r="G140" s="127" t="s">
        <v>137</v>
      </c>
      <c r="H140" s="128">
        <v>350.9</v>
      </c>
      <c r="I140" s="129">
        <v>0</v>
      </c>
      <c r="J140" s="129">
        <f t="shared" si="0"/>
        <v>0</v>
      </c>
      <c r="K140" s="126" t="s">
        <v>115</v>
      </c>
      <c r="L140" s="25"/>
      <c r="M140" s="130" t="s">
        <v>1</v>
      </c>
      <c r="N140" s="131" t="s">
        <v>35</v>
      </c>
      <c r="O140" s="132">
        <v>8.3000000000000004E-2</v>
      </c>
      <c r="P140" s="132">
        <f t="shared" si="1"/>
        <v>29.124700000000001</v>
      </c>
      <c r="Q140" s="132">
        <v>0</v>
      </c>
      <c r="R140" s="132">
        <f t="shared" si="2"/>
        <v>0</v>
      </c>
      <c r="S140" s="132">
        <v>0</v>
      </c>
      <c r="T140" s="133">
        <f t="shared" si="3"/>
        <v>0</v>
      </c>
      <c r="AR140" s="134" t="s">
        <v>116</v>
      </c>
      <c r="AT140" s="134" t="s">
        <v>111</v>
      </c>
      <c r="AU140" s="134" t="s">
        <v>77</v>
      </c>
      <c r="AY140" s="13" t="s">
        <v>109</v>
      </c>
      <c r="BE140" s="135">
        <f t="shared" si="4"/>
        <v>0</v>
      </c>
      <c r="BF140" s="135">
        <f t="shared" si="5"/>
        <v>0</v>
      </c>
      <c r="BG140" s="135">
        <f t="shared" si="6"/>
        <v>0</v>
      </c>
      <c r="BH140" s="135">
        <f t="shared" si="7"/>
        <v>0</v>
      </c>
      <c r="BI140" s="135">
        <f t="shared" si="8"/>
        <v>0</v>
      </c>
      <c r="BJ140" s="13" t="s">
        <v>75</v>
      </c>
      <c r="BK140" s="135">
        <f t="shared" si="9"/>
        <v>0</v>
      </c>
      <c r="BL140" s="13" t="s">
        <v>116</v>
      </c>
      <c r="BM140" s="134" t="s">
        <v>167</v>
      </c>
    </row>
    <row r="141" spans="2:65" s="1" customFormat="1" ht="16.5" customHeight="1" x14ac:dyDescent="0.2">
      <c r="B141" s="123"/>
      <c r="C141" s="124" t="s">
        <v>168</v>
      </c>
      <c r="D141" s="124" t="s">
        <v>111</v>
      </c>
      <c r="E141" s="125" t="s">
        <v>169</v>
      </c>
      <c r="F141" s="126" t="s">
        <v>170</v>
      </c>
      <c r="G141" s="127" t="s">
        <v>137</v>
      </c>
      <c r="H141" s="128">
        <v>350.9</v>
      </c>
      <c r="I141" s="129">
        <v>0</v>
      </c>
      <c r="J141" s="129">
        <f t="shared" si="0"/>
        <v>0</v>
      </c>
      <c r="K141" s="126" t="s">
        <v>142</v>
      </c>
      <c r="L141" s="25"/>
      <c r="M141" s="130" t="s">
        <v>1</v>
      </c>
      <c r="N141" s="131" t="s">
        <v>35</v>
      </c>
      <c r="O141" s="132">
        <v>8.9999999999999993E-3</v>
      </c>
      <c r="P141" s="132">
        <f t="shared" si="1"/>
        <v>3.1580999999999997</v>
      </c>
      <c r="Q141" s="132">
        <v>0</v>
      </c>
      <c r="R141" s="132">
        <f t="shared" si="2"/>
        <v>0</v>
      </c>
      <c r="S141" s="132">
        <v>0</v>
      </c>
      <c r="T141" s="133">
        <f t="shared" si="3"/>
        <v>0</v>
      </c>
      <c r="AR141" s="134" t="s">
        <v>116</v>
      </c>
      <c r="AT141" s="134" t="s">
        <v>111</v>
      </c>
      <c r="AU141" s="134" t="s">
        <v>77</v>
      </c>
      <c r="AY141" s="13" t="s">
        <v>109</v>
      </c>
      <c r="BE141" s="135">
        <f t="shared" si="4"/>
        <v>0</v>
      </c>
      <c r="BF141" s="135">
        <f t="shared" si="5"/>
        <v>0</v>
      </c>
      <c r="BG141" s="135">
        <f t="shared" si="6"/>
        <v>0</v>
      </c>
      <c r="BH141" s="135">
        <f t="shared" si="7"/>
        <v>0</v>
      </c>
      <c r="BI141" s="135">
        <f t="shared" si="8"/>
        <v>0</v>
      </c>
      <c r="BJ141" s="13" t="s">
        <v>75</v>
      </c>
      <c r="BK141" s="135">
        <f t="shared" si="9"/>
        <v>0</v>
      </c>
      <c r="BL141" s="13" t="s">
        <v>116</v>
      </c>
      <c r="BM141" s="134" t="s">
        <v>171</v>
      </c>
    </row>
    <row r="142" spans="2:65" s="1" customFormat="1" ht="24" customHeight="1" x14ac:dyDescent="0.2">
      <c r="B142" s="123"/>
      <c r="C142" s="124" t="s">
        <v>172</v>
      </c>
      <c r="D142" s="124" t="s">
        <v>111</v>
      </c>
      <c r="E142" s="125" t="s">
        <v>173</v>
      </c>
      <c r="F142" s="126" t="s">
        <v>174</v>
      </c>
      <c r="G142" s="127" t="s">
        <v>175</v>
      </c>
      <c r="H142" s="128">
        <v>631.62</v>
      </c>
      <c r="I142" s="129">
        <v>0</v>
      </c>
      <c r="J142" s="129">
        <f t="shared" si="0"/>
        <v>0</v>
      </c>
      <c r="K142" s="126" t="s">
        <v>142</v>
      </c>
      <c r="L142" s="25"/>
      <c r="M142" s="130" t="s">
        <v>1</v>
      </c>
      <c r="N142" s="131" t="s">
        <v>35</v>
      </c>
      <c r="O142" s="132">
        <v>0</v>
      </c>
      <c r="P142" s="132">
        <f t="shared" si="1"/>
        <v>0</v>
      </c>
      <c r="Q142" s="132">
        <v>0</v>
      </c>
      <c r="R142" s="132">
        <f t="shared" si="2"/>
        <v>0</v>
      </c>
      <c r="S142" s="132">
        <v>0</v>
      </c>
      <c r="T142" s="133">
        <f t="shared" si="3"/>
        <v>0</v>
      </c>
      <c r="AR142" s="134" t="s">
        <v>116</v>
      </c>
      <c r="AT142" s="134" t="s">
        <v>111</v>
      </c>
      <c r="AU142" s="134" t="s">
        <v>77</v>
      </c>
      <c r="AY142" s="13" t="s">
        <v>109</v>
      </c>
      <c r="BE142" s="135">
        <f t="shared" si="4"/>
        <v>0</v>
      </c>
      <c r="BF142" s="135">
        <f t="shared" si="5"/>
        <v>0</v>
      </c>
      <c r="BG142" s="135">
        <f t="shared" si="6"/>
        <v>0</v>
      </c>
      <c r="BH142" s="135">
        <f t="shared" si="7"/>
        <v>0</v>
      </c>
      <c r="BI142" s="135">
        <f t="shared" si="8"/>
        <v>0</v>
      </c>
      <c r="BJ142" s="13" t="s">
        <v>75</v>
      </c>
      <c r="BK142" s="135">
        <f t="shared" si="9"/>
        <v>0</v>
      </c>
      <c r="BL142" s="13" t="s">
        <v>116</v>
      </c>
      <c r="BM142" s="134" t="s">
        <v>176</v>
      </c>
    </row>
    <row r="143" spans="2:65" s="1" customFormat="1" ht="24" customHeight="1" x14ac:dyDescent="0.2">
      <c r="B143" s="123"/>
      <c r="C143" s="124" t="s">
        <v>177</v>
      </c>
      <c r="D143" s="124" t="s">
        <v>111</v>
      </c>
      <c r="E143" s="125" t="s">
        <v>178</v>
      </c>
      <c r="F143" s="126" t="s">
        <v>179</v>
      </c>
      <c r="G143" s="127" t="s">
        <v>137</v>
      </c>
      <c r="H143" s="128">
        <v>1061.2</v>
      </c>
      <c r="I143" s="129">
        <v>0</v>
      </c>
      <c r="J143" s="129">
        <f t="shared" si="0"/>
        <v>0</v>
      </c>
      <c r="K143" s="126" t="s">
        <v>142</v>
      </c>
      <c r="L143" s="25"/>
      <c r="M143" s="130" t="s">
        <v>1</v>
      </c>
      <c r="N143" s="131" t="s">
        <v>35</v>
      </c>
      <c r="O143" s="132">
        <v>0.29899999999999999</v>
      </c>
      <c r="P143" s="132">
        <f t="shared" si="1"/>
        <v>317.29880000000003</v>
      </c>
      <c r="Q143" s="132">
        <v>0</v>
      </c>
      <c r="R143" s="132">
        <f t="shared" si="2"/>
        <v>0</v>
      </c>
      <c r="S143" s="132">
        <v>0</v>
      </c>
      <c r="T143" s="133">
        <f t="shared" si="3"/>
        <v>0</v>
      </c>
      <c r="AR143" s="134" t="s">
        <v>116</v>
      </c>
      <c r="AT143" s="134" t="s">
        <v>111</v>
      </c>
      <c r="AU143" s="134" t="s">
        <v>77</v>
      </c>
      <c r="AY143" s="13" t="s">
        <v>109</v>
      </c>
      <c r="BE143" s="135">
        <f t="shared" si="4"/>
        <v>0</v>
      </c>
      <c r="BF143" s="135">
        <f t="shared" si="5"/>
        <v>0</v>
      </c>
      <c r="BG143" s="135">
        <f t="shared" si="6"/>
        <v>0</v>
      </c>
      <c r="BH143" s="135">
        <f t="shared" si="7"/>
        <v>0</v>
      </c>
      <c r="BI143" s="135">
        <f t="shared" si="8"/>
        <v>0</v>
      </c>
      <c r="BJ143" s="13" t="s">
        <v>75</v>
      </c>
      <c r="BK143" s="135">
        <f t="shared" si="9"/>
        <v>0</v>
      </c>
      <c r="BL143" s="13" t="s">
        <v>116</v>
      </c>
      <c r="BM143" s="134" t="s">
        <v>180</v>
      </c>
    </row>
    <row r="144" spans="2:65" s="1" customFormat="1" ht="24" customHeight="1" x14ac:dyDescent="0.2">
      <c r="B144" s="123"/>
      <c r="C144" s="124" t="s">
        <v>8</v>
      </c>
      <c r="D144" s="124" t="s">
        <v>111</v>
      </c>
      <c r="E144" s="125" t="s">
        <v>181</v>
      </c>
      <c r="F144" s="126" t="s">
        <v>182</v>
      </c>
      <c r="G144" s="127" t="s">
        <v>137</v>
      </c>
      <c r="H144" s="128">
        <v>180.6</v>
      </c>
      <c r="I144" s="129">
        <v>0</v>
      </c>
      <c r="J144" s="129">
        <f t="shared" si="0"/>
        <v>0</v>
      </c>
      <c r="K144" s="126" t="s">
        <v>183</v>
      </c>
      <c r="L144" s="25"/>
      <c r="M144" s="130" t="s">
        <v>1</v>
      </c>
      <c r="N144" s="131" t="s">
        <v>35</v>
      </c>
      <c r="O144" s="132">
        <v>0.28599999999999998</v>
      </c>
      <c r="P144" s="132">
        <f t="shared" si="1"/>
        <v>51.651599999999995</v>
      </c>
      <c r="Q144" s="132">
        <v>0</v>
      </c>
      <c r="R144" s="132">
        <f t="shared" si="2"/>
        <v>0</v>
      </c>
      <c r="S144" s="132">
        <v>0</v>
      </c>
      <c r="T144" s="133">
        <f t="shared" si="3"/>
        <v>0</v>
      </c>
      <c r="AR144" s="134" t="s">
        <v>116</v>
      </c>
      <c r="AT144" s="134" t="s">
        <v>111</v>
      </c>
      <c r="AU144" s="134" t="s">
        <v>77</v>
      </c>
      <c r="AY144" s="13" t="s">
        <v>109</v>
      </c>
      <c r="BE144" s="135">
        <f t="shared" si="4"/>
        <v>0</v>
      </c>
      <c r="BF144" s="135">
        <f t="shared" si="5"/>
        <v>0</v>
      </c>
      <c r="BG144" s="135">
        <f t="shared" si="6"/>
        <v>0</v>
      </c>
      <c r="BH144" s="135">
        <f t="shared" si="7"/>
        <v>0</v>
      </c>
      <c r="BI144" s="135">
        <f t="shared" si="8"/>
        <v>0</v>
      </c>
      <c r="BJ144" s="13" t="s">
        <v>75</v>
      </c>
      <c r="BK144" s="135">
        <f t="shared" si="9"/>
        <v>0</v>
      </c>
      <c r="BL144" s="13" t="s">
        <v>116</v>
      </c>
      <c r="BM144" s="134" t="s">
        <v>184</v>
      </c>
    </row>
    <row r="145" spans="2:65" s="1" customFormat="1" ht="16.5" customHeight="1" x14ac:dyDescent="0.2">
      <c r="B145" s="123"/>
      <c r="C145" s="136" t="s">
        <v>185</v>
      </c>
      <c r="D145" s="136" t="s">
        <v>186</v>
      </c>
      <c r="E145" s="137" t="s">
        <v>187</v>
      </c>
      <c r="F145" s="138" t="s">
        <v>188</v>
      </c>
      <c r="G145" s="139" t="s">
        <v>175</v>
      </c>
      <c r="H145" s="140">
        <v>361.2</v>
      </c>
      <c r="I145" s="141">
        <v>0</v>
      </c>
      <c r="J145" s="141">
        <f t="shared" si="0"/>
        <v>0</v>
      </c>
      <c r="K145" s="138" t="s">
        <v>142</v>
      </c>
      <c r="L145" s="142"/>
      <c r="M145" s="143" t="s">
        <v>1</v>
      </c>
      <c r="N145" s="144" t="s">
        <v>35</v>
      </c>
      <c r="O145" s="132">
        <v>0</v>
      </c>
      <c r="P145" s="132">
        <f t="shared" si="1"/>
        <v>0</v>
      </c>
      <c r="Q145" s="132">
        <v>1</v>
      </c>
      <c r="R145" s="132">
        <f t="shared" si="2"/>
        <v>361.2</v>
      </c>
      <c r="S145" s="132">
        <v>0</v>
      </c>
      <c r="T145" s="133">
        <f t="shared" si="3"/>
        <v>0</v>
      </c>
      <c r="AR145" s="134" t="s">
        <v>144</v>
      </c>
      <c r="AT145" s="134" t="s">
        <v>186</v>
      </c>
      <c r="AU145" s="134" t="s">
        <v>77</v>
      </c>
      <c r="AY145" s="13" t="s">
        <v>109</v>
      </c>
      <c r="BE145" s="135">
        <f t="shared" si="4"/>
        <v>0</v>
      </c>
      <c r="BF145" s="135">
        <f t="shared" si="5"/>
        <v>0</v>
      </c>
      <c r="BG145" s="135">
        <f t="shared" si="6"/>
        <v>0</v>
      </c>
      <c r="BH145" s="135">
        <f t="shared" si="7"/>
        <v>0</v>
      </c>
      <c r="BI145" s="135">
        <f t="shared" si="8"/>
        <v>0</v>
      </c>
      <c r="BJ145" s="13" t="s">
        <v>75</v>
      </c>
      <c r="BK145" s="135">
        <f t="shared" si="9"/>
        <v>0</v>
      </c>
      <c r="BL145" s="13" t="s">
        <v>116</v>
      </c>
      <c r="BM145" s="134" t="s">
        <v>189</v>
      </c>
    </row>
    <row r="146" spans="2:65" s="1" customFormat="1" ht="16.5" customHeight="1" x14ac:dyDescent="0.2">
      <c r="B146" s="123"/>
      <c r="C146" s="136" t="s">
        <v>190</v>
      </c>
      <c r="D146" s="136" t="s">
        <v>186</v>
      </c>
      <c r="E146" s="137" t="s">
        <v>191</v>
      </c>
      <c r="F146" s="138" t="s">
        <v>192</v>
      </c>
      <c r="G146" s="139" t="s">
        <v>175</v>
      </c>
      <c r="H146" s="140">
        <v>198</v>
      </c>
      <c r="I146" s="141">
        <v>0</v>
      </c>
      <c r="J146" s="141">
        <f t="shared" si="0"/>
        <v>0</v>
      </c>
      <c r="K146" s="138" t="s">
        <v>115</v>
      </c>
      <c r="L146" s="142"/>
      <c r="M146" s="143" t="s">
        <v>1</v>
      </c>
      <c r="N146" s="144" t="s">
        <v>35</v>
      </c>
      <c r="O146" s="132">
        <v>0</v>
      </c>
      <c r="P146" s="132">
        <f t="shared" si="1"/>
        <v>0</v>
      </c>
      <c r="Q146" s="132">
        <v>1</v>
      </c>
      <c r="R146" s="132">
        <f t="shared" si="2"/>
        <v>198</v>
      </c>
      <c r="S146" s="132">
        <v>0</v>
      </c>
      <c r="T146" s="133">
        <f t="shared" si="3"/>
        <v>0</v>
      </c>
      <c r="AR146" s="134" t="s">
        <v>144</v>
      </c>
      <c r="AT146" s="134" t="s">
        <v>186</v>
      </c>
      <c r="AU146" s="134" t="s">
        <v>77</v>
      </c>
      <c r="AY146" s="13" t="s">
        <v>109</v>
      </c>
      <c r="BE146" s="135">
        <f t="shared" si="4"/>
        <v>0</v>
      </c>
      <c r="BF146" s="135">
        <f t="shared" si="5"/>
        <v>0</v>
      </c>
      <c r="BG146" s="135">
        <f t="shared" si="6"/>
        <v>0</v>
      </c>
      <c r="BH146" s="135">
        <f t="shared" si="7"/>
        <v>0</v>
      </c>
      <c r="BI146" s="135">
        <f t="shared" si="8"/>
        <v>0</v>
      </c>
      <c r="BJ146" s="13" t="s">
        <v>75</v>
      </c>
      <c r="BK146" s="135">
        <f t="shared" si="9"/>
        <v>0</v>
      </c>
      <c r="BL146" s="13" t="s">
        <v>116</v>
      </c>
      <c r="BM146" s="134" t="s">
        <v>193</v>
      </c>
    </row>
    <row r="147" spans="2:65" s="1" customFormat="1" ht="24" customHeight="1" x14ac:dyDescent="0.2">
      <c r="B147" s="123"/>
      <c r="C147" s="124" t="s">
        <v>194</v>
      </c>
      <c r="D147" s="124" t="s">
        <v>111</v>
      </c>
      <c r="E147" s="125" t="s">
        <v>195</v>
      </c>
      <c r="F147" s="126" t="s">
        <v>196</v>
      </c>
      <c r="G147" s="127" t="s">
        <v>114</v>
      </c>
      <c r="H147" s="128">
        <v>25</v>
      </c>
      <c r="I147" s="129">
        <v>0</v>
      </c>
      <c r="J147" s="129">
        <f t="shared" si="0"/>
        <v>0</v>
      </c>
      <c r="K147" s="126" t="s">
        <v>115</v>
      </c>
      <c r="L147" s="25"/>
      <c r="M147" s="130" t="s">
        <v>1</v>
      </c>
      <c r="N147" s="131" t="s">
        <v>35</v>
      </c>
      <c r="O147" s="132">
        <v>0.13</v>
      </c>
      <c r="P147" s="132">
        <f t="shared" si="1"/>
        <v>3.25</v>
      </c>
      <c r="Q147" s="132">
        <v>0</v>
      </c>
      <c r="R147" s="132">
        <f t="shared" si="2"/>
        <v>0</v>
      </c>
      <c r="S147" s="132">
        <v>0</v>
      </c>
      <c r="T147" s="133">
        <f t="shared" si="3"/>
        <v>0</v>
      </c>
      <c r="AR147" s="134" t="s">
        <v>116</v>
      </c>
      <c r="AT147" s="134" t="s">
        <v>111</v>
      </c>
      <c r="AU147" s="134" t="s">
        <v>77</v>
      </c>
      <c r="AY147" s="13" t="s">
        <v>109</v>
      </c>
      <c r="BE147" s="135">
        <f t="shared" si="4"/>
        <v>0</v>
      </c>
      <c r="BF147" s="135">
        <f t="shared" si="5"/>
        <v>0</v>
      </c>
      <c r="BG147" s="135">
        <f t="shared" si="6"/>
        <v>0</v>
      </c>
      <c r="BH147" s="135">
        <f t="shared" si="7"/>
        <v>0</v>
      </c>
      <c r="BI147" s="135">
        <f t="shared" si="8"/>
        <v>0</v>
      </c>
      <c r="BJ147" s="13" t="s">
        <v>75</v>
      </c>
      <c r="BK147" s="135">
        <f t="shared" si="9"/>
        <v>0</v>
      </c>
      <c r="BL147" s="13" t="s">
        <v>116</v>
      </c>
      <c r="BM147" s="134" t="s">
        <v>197</v>
      </c>
    </row>
    <row r="148" spans="2:65" s="1" customFormat="1" ht="24" customHeight="1" x14ac:dyDescent="0.2">
      <c r="B148" s="123"/>
      <c r="C148" s="124" t="s">
        <v>198</v>
      </c>
      <c r="D148" s="124" t="s">
        <v>111</v>
      </c>
      <c r="E148" s="125" t="s">
        <v>199</v>
      </c>
      <c r="F148" s="126" t="s">
        <v>200</v>
      </c>
      <c r="G148" s="127" t="s">
        <v>114</v>
      </c>
      <c r="H148" s="128">
        <v>25</v>
      </c>
      <c r="I148" s="129">
        <v>0</v>
      </c>
      <c r="J148" s="129">
        <f t="shared" si="0"/>
        <v>0</v>
      </c>
      <c r="K148" s="126" t="s">
        <v>115</v>
      </c>
      <c r="L148" s="25"/>
      <c r="M148" s="130" t="s">
        <v>1</v>
      </c>
      <c r="N148" s="131" t="s">
        <v>35</v>
      </c>
      <c r="O148" s="132">
        <v>7.0000000000000001E-3</v>
      </c>
      <c r="P148" s="132">
        <f t="shared" si="1"/>
        <v>0.17500000000000002</v>
      </c>
      <c r="Q148" s="132">
        <v>0</v>
      </c>
      <c r="R148" s="132">
        <f t="shared" si="2"/>
        <v>0</v>
      </c>
      <c r="S148" s="132">
        <v>0</v>
      </c>
      <c r="T148" s="133">
        <f t="shared" si="3"/>
        <v>0</v>
      </c>
      <c r="AR148" s="134" t="s">
        <v>116</v>
      </c>
      <c r="AT148" s="134" t="s">
        <v>111</v>
      </c>
      <c r="AU148" s="134" t="s">
        <v>77</v>
      </c>
      <c r="AY148" s="13" t="s">
        <v>109</v>
      </c>
      <c r="BE148" s="135">
        <f t="shared" si="4"/>
        <v>0</v>
      </c>
      <c r="BF148" s="135">
        <f t="shared" si="5"/>
        <v>0</v>
      </c>
      <c r="BG148" s="135">
        <f t="shared" si="6"/>
        <v>0</v>
      </c>
      <c r="BH148" s="135">
        <f t="shared" si="7"/>
        <v>0</v>
      </c>
      <c r="BI148" s="135">
        <f t="shared" si="8"/>
        <v>0</v>
      </c>
      <c r="BJ148" s="13" t="s">
        <v>75</v>
      </c>
      <c r="BK148" s="135">
        <f t="shared" si="9"/>
        <v>0</v>
      </c>
      <c r="BL148" s="13" t="s">
        <v>116</v>
      </c>
      <c r="BM148" s="134" t="s">
        <v>201</v>
      </c>
    </row>
    <row r="149" spans="2:65" s="1" customFormat="1" ht="16.5" customHeight="1" x14ac:dyDescent="0.2">
      <c r="B149" s="123"/>
      <c r="C149" s="136" t="s">
        <v>202</v>
      </c>
      <c r="D149" s="136" t="s">
        <v>186</v>
      </c>
      <c r="E149" s="137" t="s">
        <v>203</v>
      </c>
      <c r="F149" s="138" t="s">
        <v>204</v>
      </c>
      <c r="G149" s="139" t="s">
        <v>205</v>
      </c>
      <c r="H149" s="140">
        <v>5</v>
      </c>
      <c r="I149" s="141">
        <v>0</v>
      </c>
      <c r="J149" s="141">
        <f t="shared" si="0"/>
        <v>0</v>
      </c>
      <c r="K149" s="138" t="s">
        <v>115</v>
      </c>
      <c r="L149" s="142"/>
      <c r="M149" s="143" t="s">
        <v>1</v>
      </c>
      <c r="N149" s="144" t="s">
        <v>35</v>
      </c>
      <c r="O149" s="132">
        <v>0</v>
      </c>
      <c r="P149" s="132">
        <f t="shared" si="1"/>
        <v>0</v>
      </c>
      <c r="Q149" s="132">
        <v>1E-3</v>
      </c>
      <c r="R149" s="132">
        <f t="shared" si="2"/>
        <v>5.0000000000000001E-3</v>
      </c>
      <c r="S149" s="132">
        <v>0</v>
      </c>
      <c r="T149" s="133">
        <f t="shared" si="3"/>
        <v>0</v>
      </c>
      <c r="AR149" s="134" t="s">
        <v>144</v>
      </c>
      <c r="AT149" s="134" t="s">
        <v>186</v>
      </c>
      <c r="AU149" s="134" t="s">
        <v>77</v>
      </c>
      <c r="AY149" s="13" t="s">
        <v>109</v>
      </c>
      <c r="BE149" s="135">
        <f t="shared" si="4"/>
        <v>0</v>
      </c>
      <c r="BF149" s="135">
        <f t="shared" si="5"/>
        <v>0</v>
      </c>
      <c r="BG149" s="135">
        <f t="shared" si="6"/>
        <v>0</v>
      </c>
      <c r="BH149" s="135">
        <f t="shared" si="7"/>
        <v>0</v>
      </c>
      <c r="BI149" s="135">
        <f t="shared" si="8"/>
        <v>0</v>
      </c>
      <c r="BJ149" s="13" t="s">
        <v>75</v>
      </c>
      <c r="BK149" s="135">
        <f t="shared" si="9"/>
        <v>0</v>
      </c>
      <c r="BL149" s="13" t="s">
        <v>116</v>
      </c>
      <c r="BM149" s="134" t="s">
        <v>206</v>
      </c>
    </row>
    <row r="150" spans="2:65" s="11" customFormat="1" ht="22.9" customHeight="1" x14ac:dyDescent="0.2">
      <c r="B150" s="111"/>
      <c r="D150" s="112" t="s">
        <v>69</v>
      </c>
      <c r="E150" s="121" t="s">
        <v>121</v>
      </c>
      <c r="F150" s="121" t="s">
        <v>207</v>
      </c>
      <c r="J150" s="122">
        <f>BK150</f>
        <v>0</v>
      </c>
      <c r="L150" s="111"/>
      <c r="M150" s="115"/>
      <c r="N150" s="116"/>
      <c r="O150" s="116"/>
      <c r="P150" s="117">
        <f>P151</f>
        <v>22.950000000000003</v>
      </c>
      <c r="Q150" s="116"/>
      <c r="R150" s="117">
        <f>R151</f>
        <v>0</v>
      </c>
      <c r="S150" s="116"/>
      <c r="T150" s="118">
        <f>T151</f>
        <v>0</v>
      </c>
      <c r="AR150" s="112" t="s">
        <v>75</v>
      </c>
      <c r="AT150" s="119" t="s">
        <v>69</v>
      </c>
      <c r="AU150" s="119" t="s">
        <v>75</v>
      </c>
      <c r="AY150" s="112" t="s">
        <v>109</v>
      </c>
      <c r="BK150" s="120">
        <f>BK151</f>
        <v>0</v>
      </c>
    </row>
    <row r="151" spans="2:65" s="1" customFormat="1" ht="16.5" customHeight="1" x14ac:dyDescent="0.2">
      <c r="B151" s="123"/>
      <c r="C151" s="124" t="s">
        <v>208</v>
      </c>
      <c r="D151" s="124" t="s">
        <v>111</v>
      </c>
      <c r="E151" s="125" t="s">
        <v>209</v>
      </c>
      <c r="F151" s="126" t="s">
        <v>210</v>
      </c>
      <c r="G151" s="127" t="s">
        <v>128</v>
      </c>
      <c r="H151" s="128">
        <v>270</v>
      </c>
      <c r="I151" s="129">
        <v>0</v>
      </c>
      <c r="J151" s="129">
        <f>ROUND(I151*H151,2)</f>
        <v>0</v>
      </c>
      <c r="K151" s="126" t="s">
        <v>183</v>
      </c>
      <c r="L151" s="25"/>
      <c r="M151" s="130" t="s">
        <v>1</v>
      </c>
      <c r="N151" s="131" t="s">
        <v>35</v>
      </c>
      <c r="O151" s="132">
        <v>8.5000000000000006E-2</v>
      </c>
      <c r="P151" s="132">
        <f>O151*H151</f>
        <v>22.950000000000003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116</v>
      </c>
      <c r="AT151" s="134" t="s">
        <v>111</v>
      </c>
      <c r="AU151" s="134" t="s">
        <v>77</v>
      </c>
      <c r="AY151" s="13" t="s">
        <v>109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75</v>
      </c>
      <c r="BK151" s="135">
        <f>ROUND(I151*H151,2)</f>
        <v>0</v>
      </c>
      <c r="BL151" s="13" t="s">
        <v>116</v>
      </c>
      <c r="BM151" s="134" t="s">
        <v>211</v>
      </c>
    </row>
    <row r="152" spans="2:65" s="11" customFormat="1" ht="22.9" customHeight="1" x14ac:dyDescent="0.2">
      <c r="B152" s="111"/>
      <c r="D152" s="112" t="s">
        <v>69</v>
      </c>
      <c r="E152" s="121" t="s">
        <v>116</v>
      </c>
      <c r="F152" s="121" t="s">
        <v>212</v>
      </c>
      <c r="J152" s="122">
        <f>BK152</f>
        <v>0</v>
      </c>
      <c r="L152" s="111"/>
      <c r="M152" s="115"/>
      <c r="N152" s="116"/>
      <c r="O152" s="116"/>
      <c r="P152" s="117">
        <f>P153</f>
        <v>79.2834</v>
      </c>
      <c r="Q152" s="116"/>
      <c r="R152" s="117">
        <f>R153</f>
        <v>0</v>
      </c>
      <c r="S152" s="116"/>
      <c r="T152" s="118">
        <f>T153</f>
        <v>0</v>
      </c>
      <c r="AR152" s="112" t="s">
        <v>75</v>
      </c>
      <c r="AT152" s="119" t="s">
        <v>69</v>
      </c>
      <c r="AU152" s="119" t="s">
        <v>75</v>
      </c>
      <c r="AY152" s="112" t="s">
        <v>109</v>
      </c>
      <c r="BK152" s="120">
        <f>BK153</f>
        <v>0</v>
      </c>
    </row>
    <row r="153" spans="2:65" s="1" customFormat="1" ht="16.5" customHeight="1" x14ac:dyDescent="0.2">
      <c r="B153" s="123"/>
      <c r="C153" s="124" t="s">
        <v>213</v>
      </c>
      <c r="D153" s="124" t="s">
        <v>111</v>
      </c>
      <c r="E153" s="125" t="s">
        <v>214</v>
      </c>
      <c r="F153" s="126" t="s">
        <v>215</v>
      </c>
      <c r="G153" s="127" t="s">
        <v>137</v>
      </c>
      <c r="H153" s="128">
        <v>60.2</v>
      </c>
      <c r="I153" s="129">
        <v>0</v>
      </c>
      <c r="J153" s="129">
        <f>ROUND(I153*H153,2)</f>
        <v>0</v>
      </c>
      <c r="K153" s="126" t="s">
        <v>142</v>
      </c>
      <c r="L153" s="25"/>
      <c r="M153" s="130" t="s">
        <v>1</v>
      </c>
      <c r="N153" s="131" t="s">
        <v>35</v>
      </c>
      <c r="O153" s="132">
        <v>1.3169999999999999</v>
      </c>
      <c r="P153" s="132">
        <f>O153*H153</f>
        <v>79.2834</v>
      </c>
      <c r="Q153" s="132">
        <v>0</v>
      </c>
      <c r="R153" s="132">
        <f>Q153*H153</f>
        <v>0</v>
      </c>
      <c r="S153" s="132">
        <v>0</v>
      </c>
      <c r="T153" s="133">
        <f>S153*H153</f>
        <v>0</v>
      </c>
      <c r="AR153" s="134" t="s">
        <v>116</v>
      </c>
      <c r="AT153" s="134" t="s">
        <v>111</v>
      </c>
      <c r="AU153" s="134" t="s">
        <v>77</v>
      </c>
      <c r="AY153" s="13" t="s">
        <v>109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3" t="s">
        <v>75</v>
      </c>
      <c r="BK153" s="135">
        <f>ROUND(I153*H153,2)</f>
        <v>0</v>
      </c>
      <c r="BL153" s="13" t="s">
        <v>116</v>
      </c>
      <c r="BM153" s="134" t="s">
        <v>216</v>
      </c>
    </row>
    <row r="154" spans="2:65" s="11" customFormat="1" ht="22.9" customHeight="1" x14ac:dyDescent="0.2">
      <c r="B154" s="111"/>
      <c r="D154" s="112" t="s">
        <v>69</v>
      </c>
      <c r="E154" s="121" t="s">
        <v>217</v>
      </c>
      <c r="F154" s="121" t="s">
        <v>218</v>
      </c>
      <c r="J154" s="122">
        <f>BK154</f>
        <v>0</v>
      </c>
      <c r="L154" s="111"/>
      <c r="M154" s="115"/>
      <c r="N154" s="116"/>
      <c r="O154" s="116"/>
      <c r="P154" s="117">
        <f>SUM(P155:P158)</f>
        <v>33.090000000000003</v>
      </c>
      <c r="Q154" s="116"/>
      <c r="R154" s="117">
        <f>SUM(R155:R158)</f>
        <v>32.602199999999996</v>
      </c>
      <c r="S154" s="116"/>
      <c r="T154" s="118">
        <f>SUM(T155:T158)</f>
        <v>0</v>
      </c>
      <c r="AR154" s="112" t="s">
        <v>75</v>
      </c>
      <c r="AT154" s="119" t="s">
        <v>69</v>
      </c>
      <c r="AU154" s="119" t="s">
        <v>75</v>
      </c>
      <c r="AY154" s="112" t="s">
        <v>109</v>
      </c>
      <c r="BK154" s="120">
        <f>SUM(BK155:BK158)</f>
        <v>0</v>
      </c>
    </row>
    <row r="155" spans="2:65" s="1" customFormat="1" ht="24" customHeight="1" x14ac:dyDescent="0.2">
      <c r="B155" s="123"/>
      <c r="C155" s="124" t="s">
        <v>219</v>
      </c>
      <c r="D155" s="124" t="s">
        <v>111</v>
      </c>
      <c r="E155" s="125" t="s">
        <v>220</v>
      </c>
      <c r="F155" s="126" t="s">
        <v>221</v>
      </c>
      <c r="G155" s="127" t="s">
        <v>114</v>
      </c>
      <c r="H155" s="128">
        <v>30</v>
      </c>
      <c r="I155" s="129">
        <v>0</v>
      </c>
      <c r="J155" s="129">
        <f>ROUND(I155*H155,2)</f>
        <v>0</v>
      </c>
      <c r="K155" s="126" t="s">
        <v>183</v>
      </c>
      <c r="L155" s="25"/>
      <c r="M155" s="130" t="s">
        <v>1</v>
      </c>
      <c r="N155" s="131" t="s">
        <v>35</v>
      </c>
      <c r="O155" s="132">
        <v>7.0999999999999994E-2</v>
      </c>
      <c r="P155" s="132">
        <f>O155*H155</f>
        <v>2.13</v>
      </c>
      <c r="Q155" s="132">
        <v>0.2024</v>
      </c>
      <c r="R155" s="132">
        <f>Q155*H155</f>
        <v>6.0720000000000001</v>
      </c>
      <c r="S155" s="132">
        <v>0</v>
      </c>
      <c r="T155" s="133">
        <f>S155*H155</f>
        <v>0</v>
      </c>
      <c r="AR155" s="134" t="s">
        <v>116</v>
      </c>
      <c r="AT155" s="134" t="s">
        <v>111</v>
      </c>
      <c r="AU155" s="134" t="s">
        <v>77</v>
      </c>
      <c r="AY155" s="13" t="s">
        <v>109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3" t="s">
        <v>75</v>
      </c>
      <c r="BK155" s="135">
        <f>ROUND(I155*H155,2)</f>
        <v>0</v>
      </c>
      <c r="BL155" s="13" t="s">
        <v>116</v>
      </c>
      <c r="BM155" s="134" t="s">
        <v>222</v>
      </c>
    </row>
    <row r="156" spans="2:65" s="1" customFormat="1" ht="24" customHeight="1" x14ac:dyDescent="0.2">
      <c r="B156" s="123"/>
      <c r="C156" s="124" t="s">
        <v>7</v>
      </c>
      <c r="D156" s="124" t="s">
        <v>111</v>
      </c>
      <c r="E156" s="125" t="s">
        <v>223</v>
      </c>
      <c r="F156" s="126" t="s">
        <v>224</v>
      </c>
      <c r="G156" s="127" t="s">
        <v>114</v>
      </c>
      <c r="H156" s="128">
        <v>30</v>
      </c>
      <c r="I156" s="129">
        <v>0</v>
      </c>
      <c r="J156" s="129">
        <f>ROUND(I156*H156,2)</f>
        <v>0</v>
      </c>
      <c r="K156" s="126" t="s">
        <v>183</v>
      </c>
      <c r="L156" s="25"/>
      <c r="M156" s="130" t="s">
        <v>1</v>
      </c>
      <c r="N156" s="131" t="s">
        <v>35</v>
      </c>
      <c r="O156" s="132">
        <v>0.11700000000000001</v>
      </c>
      <c r="P156" s="132">
        <f>O156*H156</f>
        <v>3.5100000000000002</v>
      </c>
      <c r="Q156" s="132">
        <v>0.18906999999999999</v>
      </c>
      <c r="R156" s="132">
        <f>Q156*H156</f>
        <v>5.6720999999999995</v>
      </c>
      <c r="S156" s="132">
        <v>0</v>
      </c>
      <c r="T156" s="133">
        <f>S156*H156</f>
        <v>0</v>
      </c>
      <c r="AR156" s="134" t="s">
        <v>116</v>
      </c>
      <c r="AT156" s="134" t="s">
        <v>111</v>
      </c>
      <c r="AU156" s="134" t="s">
        <v>77</v>
      </c>
      <c r="AY156" s="13" t="s">
        <v>109</v>
      </c>
      <c r="BE156" s="135">
        <f>IF(N156="základní",J156,0)</f>
        <v>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75</v>
      </c>
      <c r="BK156" s="135">
        <f>ROUND(I156*H156,2)</f>
        <v>0</v>
      </c>
      <c r="BL156" s="13" t="s">
        <v>116</v>
      </c>
      <c r="BM156" s="134" t="s">
        <v>225</v>
      </c>
    </row>
    <row r="157" spans="2:65" s="1" customFormat="1" ht="24" customHeight="1" x14ac:dyDescent="0.2">
      <c r="B157" s="123"/>
      <c r="C157" s="124" t="s">
        <v>226</v>
      </c>
      <c r="D157" s="124" t="s">
        <v>111</v>
      </c>
      <c r="E157" s="125" t="s">
        <v>227</v>
      </c>
      <c r="F157" s="126" t="s">
        <v>228</v>
      </c>
      <c r="G157" s="127" t="s">
        <v>114</v>
      </c>
      <c r="H157" s="128">
        <v>30</v>
      </c>
      <c r="I157" s="129">
        <v>0</v>
      </c>
      <c r="J157" s="129">
        <f>ROUND(I157*H157,2)</f>
        <v>0</v>
      </c>
      <c r="K157" s="126" t="s">
        <v>183</v>
      </c>
      <c r="L157" s="25"/>
      <c r="M157" s="130" t="s">
        <v>1</v>
      </c>
      <c r="N157" s="131" t="s">
        <v>35</v>
      </c>
      <c r="O157" s="132">
        <v>0.125</v>
      </c>
      <c r="P157" s="132">
        <f>O157*H157</f>
        <v>3.75</v>
      </c>
      <c r="Q157" s="132">
        <v>0.17157</v>
      </c>
      <c r="R157" s="132">
        <f>Q157*H157</f>
        <v>5.1471</v>
      </c>
      <c r="S157" s="132">
        <v>0</v>
      </c>
      <c r="T157" s="133">
        <f>S157*H157</f>
        <v>0</v>
      </c>
      <c r="AR157" s="134" t="s">
        <v>116</v>
      </c>
      <c r="AT157" s="134" t="s">
        <v>111</v>
      </c>
      <c r="AU157" s="134" t="s">
        <v>77</v>
      </c>
      <c r="AY157" s="13" t="s">
        <v>109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75</v>
      </c>
      <c r="BK157" s="135">
        <f>ROUND(I157*H157,2)</f>
        <v>0</v>
      </c>
      <c r="BL157" s="13" t="s">
        <v>116</v>
      </c>
      <c r="BM157" s="134" t="s">
        <v>229</v>
      </c>
    </row>
    <row r="158" spans="2:65" s="1" customFormat="1" ht="24" customHeight="1" x14ac:dyDescent="0.2">
      <c r="B158" s="123"/>
      <c r="C158" s="124" t="s">
        <v>230</v>
      </c>
      <c r="D158" s="124" t="s">
        <v>111</v>
      </c>
      <c r="E158" s="125" t="s">
        <v>231</v>
      </c>
      <c r="F158" s="126" t="s">
        <v>232</v>
      </c>
      <c r="G158" s="127" t="s">
        <v>114</v>
      </c>
      <c r="H158" s="128">
        <v>30</v>
      </c>
      <c r="I158" s="129">
        <v>0</v>
      </c>
      <c r="J158" s="129">
        <f>ROUND(I158*H158,2)</f>
        <v>0</v>
      </c>
      <c r="K158" s="126" t="s">
        <v>183</v>
      </c>
      <c r="L158" s="25"/>
      <c r="M158" s="130" t="s">
        <v>1</v>
      </c>
      <c r="N158" s="131" t="s">
        <v>35</v>
      </c>
      <c r="O158" s="132">
        <v>0.79</v>
      </c>
      <c r="P158" s="132">
        <f>O158*H158</f>
        <v>23.700000000000003</v>
      </c>
      <c r="Q158" s="132">
        <v>0.52370000000000005</v>
      </c>
      <c r="R158" s="132">
        <f>Q158*H158</f>
        <v>15.711000000000002</v>
      </c>
      <c r="S158" s="132">
        <v>0</v>
      </c>
      <c r="T158" s="133">
        <f>S158*H158</f>
        <v>0</v>
      </c>
      <c r="AR158" s="134" t="s">
        <v>116</v>
      </c>
      <c r="AT158" s="134" t="s">
        <v>111</v>
      </c>
      <c r="AU158" s="134" t="s">
        <v>77</v>
      </c>
      <c r="AY158" s="13" t="s">
        <v>109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75</v>
      </c>
      <c r="BK158" s="135">
        <f>ROUND(I158*H158,2)</f>
        <v>0</v>
      </c>
      <c r="BL158" s="13" t="s">
        <v>116</v>
      </c>
      <c r="BM158" s="134" t="s">
        <v>233</v>
      </c>
    </row>
    <row r="159" spans="2:65" s="11" customFormat="1" ht="22.9" customHeight="1" x14ac:dyDescent="0.2">
      <c r="B159" s="111"/>
      <c r="D159" s="112" t="s">
        <v>69</v>
      </c>
      <c r="E159" s="121" t="s">
        <v>144</v>
      </c>
      <c r="F159" s="121" t="s">
        <v>234</v>
      </c>
      <c r="J159" s="122">
        <f>BK159</f>
        <v>0</v>
      </c>
      <c r="L159" s="111"/>
      <c r="M159" s="115"/>
      <c r="N159" s="116"/>
      <c r="O159" s="116"/>
      <c r="P159" s="117">
        <f>SUM(P160:P173)</f>
        <v>595.94200000000001</v>
      </c>
      <c r="Q159" s="116"/>
      <c r="R159" s="117">
        <f>SUM(R160:R173)</f>
        <v>38.371009999999998</v>
      </c>
      <c r="S159" s="116"/>
      <c r="T159" s="118">
        <f>SUM(T160:T173)</f>
        <v>119.69999999999999</v>
      </c>
      <c r="AR159" s="112" t="s">
        <v>75</v>
      </c>
      <c r="AT159" s="119" t="s">
        <v>69</v>
      </c>
      <c r="AU159" s="119" t="s">
        <v>75</v>
      </c>
      <c r="AY159" s="112" t="s">
        <v>109</v>
      </c>
      <c r="BK159" s="120">
        <f>SUM(BK160:BK173)</f>
        <v>0</v>
      </c>
    </row>
    <row r="160" spans="2:65" s="1" customFormat="1" ht="24" customHeight="1" x14ac:dyDescent="0.2">
      <c r="B160" s="123"/>
      <c r="C160" s="124" t="s">
        <v>235</v>
      </c>
      <c r="D160" s="124" t="s">
        <v>111</v>
      </c>
      <c r="E160" s="125" t="s">
        <v>236</v>
      </c>
      <c r="F160" s="126" t="s">
        <v>237</v>
      </c>
      <c r="G160" s="127" t="s">
        <v>128</v>
      </c>
      <c r="H160" s="128">
        <v>171</v>
      </c>
      <c r="I160" s="129">
        <v>0</v>
      </c>
      <c r="J160" s="129">
        <f t="shared" ref="J160:J173" si="10">ROUND(I160*H160,2)</f>
        <v>0</v>
      </c>
      <c r="K160" s="126" t="s">
        <v>115</v>
      </c>
      <c r="L160" s="25"/>
      <c r="M160" s="130" t="s">
        <v>1</v>
      </c>
      <c r="N160" s="131" t="s">
        <v>35</v>
      </c>
      <c r="O160" s="132">
        <v>0.28000000000000003</v>
      </c>
      <c r="P160" s="132">
        <f t="shared" ref="P160:P173" si="11">O160*H160</f>
        <v>47.88</v>
      </c>
      <c r="Q160" s="132">
        <v>0</v>
      </c>
      <c r="R160" s="132">
        <f t="shared" ref="R160:R173" si="12">Q160*H160</f>
        <v>0</v>
      </c>
      <c r="S160" s="132">
        <v>0.7</v>
      </c>
      <c r="T160" s="133">
        <f t="shared" ref="T160:T173" si="13">S160*H160</f>
        <v>119.69999999999999</v>
      </c>
      <c r="AR160" s="134" t="s">
        <v>116</v>
      </c>
      <c r="AT160" s="134" t="s">
        <v>111</v>
      </c>
      <c r="AU160" s="134" t="s">
        <v>77</v>
      </c>
      <c r="AY160" s="13" t="s">
        <v>109</v>
      </c>
      <c r="BE160" s="135">
        <f t="shared" ref="BE160:BE173" si="14">IF(N160="základní",J160,0)</f>
        <v>0</v>
      </c>
      <c r="BF160" s="135">
        <f t="shared" ref="BF160:BF173" si="15">IF(N160="snížená",J160,0)</f>
        <v>0</v>
      </c>
      <c r="BG160" s="135">
        <f t="shared" ref="BG160:BG173" si="16">IF(N160="zákl. přenesená",J160,0)</f>
        <v>0</v>
      </c>
      <c r="BH160" s="135">
        <f t="shared" ref="BH160:BH173" si="17">IF(N160="sníž. přenesená",J160,0)</f>
        <v>0</v>
      </c>
      <c r="BI160" s="135">
        <f t="shared" ref="BI160:BI173" si="18">IF(N160="nulová",J160,0)</f>
        <v>0</v>
      </c>
      <c r="BJ160" s="13" t="s">
        <v>75</v>
      </c>
      <c r="BK160" s="135">
        <f t="shared" ref="BK160:BK173" si="19">ROUND(I160*H160,2)</f>
        <v>0</v>
      </c>
      <c r="BL160" s="13" t="s">
        <v>116</v>
      </c>
      <c r="BM160" s="134" t="s">
        <v>238</v>
      </c>
    </row>
    <row r="161" spans="2:65" s="1" customFormat="1" ht="16.5" customHeight="1" x14ac:dyDescent="0.2">
      <c r="B161" s="123"/>
      <c r="C161" s="124" t="s">
        <v>239</v>
      </c>
      <c r="D161" s="124" t="s">
        <v>111</v>
      </c>
      <c r="E161" s="125" t="s">
        <v>240</v>
      </c>
      <c r="F161" s="126" t="s">
        <v>241</v>
      </c>
      <c r="G161" s="127" t="s">
        <v>242</v>
      </c>
      <c r="H161" s="128">
        <v>1</v>
      </c>
      <c r="I161" s="129">
        <v>0</v>
      </c>
      <c r="J161" s="129">
        <f t="shared" si="10"/>
        <v>0</v>
      </c>
      <c r="K161" s="126" t="s">
        <v>1</v>
      </c>
      <c r="L161" s="25"/>
      <c r="M161" s="130" t="s">
        <v>1</v>
      </c>
      <c r="N161" s="131" t="s">
        <v>35</v>
      </c>
      <c r="O161" s="132">
        <v>24.902000000000001</v>
      </c>
      <c r="P161" s="132">
        <f t="shared" si="11"/>
        <v>24.902000000000001</v>
      </c>
      <c r="Q161" s="132">
        <v>1.7919799999999999</v>
      </c>
      <c r="R161" s="132">
        <f t="shared" si="12"/>
        <v>1.7919799999999999</v>
      </c>
      <c r="S161" s="132">
        <v>0</v>
      </c>
      <c r="T161" s="133">
        <f t="shared" si="13"/>
        <v>0</v>
      </c>
      <c r="AR161" s="134" t="s">
        <v>116</v>
      </c>
      <c r="AT161" s="134" t="s">
        <v>111</v>
      </c>
      <c r="AU161" s="134" t="s">
        <v>77</v>
      </c>
      <c r="AY161" s="13" t="s">
        <v>109</v>
      </c>
      <c r="BE161" s="135">
        <f t="shared" si="14"/>
        <v>0</v>
      </c>
      <c r="BF161" s="135">
        <f t="shared" si="15"/>
        <v>0</v>
      </c>
      <c r="BG161" s="135">
        <f t="shared" si="16"/>
        <v>0</v>
      </c>
      <c r="BH161" s="135">
        <f t="shared" si="17"/>
        <v>0</v>
      </c>
      <c r="BI161" s="135">
        <f t="shared" si="18"/>
        <v>0</v>
      </c>
      <c r="BJ161" s="13" t="s">
        <v>75</v>
      </c>
      <c r="BK161" s="135">
        <f t="shared" si="19"/>
        <v>0</v>
      </c>
      <c r="BL161" s="13" t="s">
        <v>116</v>
      </c>
      <c r="BM161" s="134" t="s">
        <v>243</v>
      </c>
    </row>
    <row r="162" spans="2:65" s="1" customFormat="1" ht="24" customHeight="1" x14ac:dyDescent="0.2">
      <c r="B162" s="123"/>
      <c r="C162" s="124" t="s">
        <v>244</v>
      </c>
      <c r="D162" s="124" t="s">
        <v>111</v>
      </c>
      <c r="E162" s="125" t="s">
        <v>245</v>
      </c>
      <c r="F162" s="126" t="s">
        <v>246</v>
      </c>
      <c r="G162" s="127" t="s">
        <v>128</v>
      </c>
      <c r="H162" s="128">
        <v>235</v>
      </c>
      <c r="I162" s="129">
        <v>0</v>
      </c>
      <c r="J162" s="129">
        <f t="shared" si="10"/>
        <v>0</v>
      </c>
      <c r="K162" s="126" t="s">
        <v>115</v>
      </c>
      <c r="L162" s="25"/>
      <c r="M162" s="130" t="s">
        <v>1</v>
      </c>
      <c r="N162" s="131" t="s">
        <v>35</v>
      </c>
      <c r="O162" s="132">
        <v>0.29199999999999998</v>
      </c>
      <c r="P162" s="132">
        <f t="shared" si="11"/>
        <v>68.61999999999999</v>
      </c>
      <c r="Q162" s="132">
        <v>1.0000000000000001E-5</v>
      </c>
      <c r="R162" s="132">
        <f t="shared" si="12"/>
        <v>2.3500000000000001E-3</v>
      </c>
      <c r="S162" s="132">
        <v>0</v>
      </c>
      <c r="T162" s="133">
        <f t="shared" si="13"/>
        <v>0</v>
      </c>
      <c r="AR162" s="134" t="s">
        <v>116</v>
      </c>
      <c r="AT162" s="134" t="s">
        <v>111</v>
      </c>
      <c r="AU162" s="134" t="s">
        <v>77</v>
      </c>
      <c r="AY162" s="13" t="s">
        <v>109</v>
      </c>
      <c r="BE162" s="135">
        <f t="shared" si="14"/>
        <v>0</v>
      </c>
      <c r="BF162" s="135">
        <f t="shared" si="15"/>
        <v>0</v>
      </c>
      <c r="BG162" s="135">
        <f t="shared" si="16"/>
        <v>0</v>
      </c>
      <c r="BH162" s="135">
        <f t="shared" si="17"/>
        <v>0</v>
      </c>
      <c r="BI162" s="135">
        <f t="shared" si="18"/>
        <v>0</v>
      </c>
      <c r="BJ162" s="13" t="s">
        <v>75</v>
      </c>
      <c r="BK162" s="135">
        <f t="shared" si="19"/>
        <v>0</v>
      </c>
      <c r="BL162" s="13" t="s">
        <v>116</v>
      </c>
      <c r="BM162" s="134" t="s">
        <v>247</v>
      </c>
    </row>
    <row r="163" spans="2:65" s="1" customFormat="1" ht="24" customHeight="1" x14ac:dyDescent="0.2">
      <c r="B163" s="123"/>
      <c r="C163" s="124" t="s">
        <v>248</v>
      </c>
      <c r="D163" s="124" t="s">
        <v>111</v>
      </c>
      <c r="E163" s="125" t="s">
        <v>249</v>
      </c>
      <c r="F163" s="126" t="s">
        <v>250</v>
      </c>
      <c r="G163" s="127" t="s">
        <v>128</v>
      </c>
      <c r="H163" s="128">
        <v>12</v>
      </c>
      <c r="I163" s="129">
        <v>0</v>
      </c>
      <c r="J163" s="129">
        <f t="shared" si="10"/>
        <v>0</v>
      </c>
      <c r="K163" s="126" t="s">
        <v>115</v>
      </c>
      <c r="L163" s="25"/>
      <c r="M163" s="130" t="s">
        <v>1</v>
      </c>
      <c r="N163" s="131" t="s">
        <v>35</v>
      </c>
      <c r="O163" s="132">
        <v>0.36</v>
      </c>
      <c r="P163" s="132">
        <f t="shared" si="11"/>
        <v>4.32</v>
      </c>
      <c r="Q163" s="132">
        <v>2.0000000000000002E-5</v>
      </c>
      <c r="R163" s="132">
        <f t="shared" si="12"/>
        <v>2.4000000000000003E-4</v>
      </c>
      <c r="S163" s="132">
        <v>0</v>
      </c>
      <c r="T163" s="133">
        <f t="shared" si="13"/>
        <v>0</v>
      </c>
      <c r="AR163" s="134" t="s">
        <v>116</v>
      </c>
      <c r="AT163" s="134" t="s">
        <v>111</v>
      </c>
      <c r="AU163" s="134" t="s">
        <v>77</v>
      </c>
      <c r="AY163" s="13" t="s">
        <v>109</v>
      </c>
      <c r="BE163" s="135">
        <f t="shared" si="14"/>
        <v>0</v>
      </c>
      <c r="BF163" s="135">
        <f t="shared" si="15"/>
        <v>0</v>
      </c>
      <c r="BG163" s="135">
        <f t="shared" si="16"/>
        <v>0</v>
      </c>
      <c r="BH163" s="135">
        <f t="shared" si="17"/>
        <v>0</v>
      </c>
      <c r="BI163" s="135">
        <f t="shared" si="18"/>
        <v>0</v>
      </c>
      <c r="BJ163" s="13" t="s">
        <v>75</v>
      </c>
      <c r="BK163" s="135">
        <f t="shared" si="19"/>
        <v>0</v>
      </c>
      <c r="BL163" s="13" t="s">
        <v>116</v>
      </c>
      <c r="BM163" s="134" t="s">
        <v>251</v>
      </c>
    </row>
    <row r="164" spans="2:65" s="1" customFormat="1" ht="24" customHeight="1" x14ac:dyDescent="0.2">
      <c r="B164" s="123"/>
      <c r="C164" s="136" t="s">
        <v>252</v>
      </c>
      <c r="D164" s="136" t="s">
        <v>186</v>
      </c>
      <c r="E164" s="137" t="s">
        <v>253</v>
      </c>
      <c r="F164" s="138" t="s">
        <v>254</v>
      </c>
      <c r="G164" s="139" t="s">
        <v>128</v>
      </c>
      <c r="H164" s="140">
        <v>12</v>
      </c>
      <c r="I164" s="141">
        <v>0</v>
      </c>
      <c r="J164" s="141">
        <f t="shared" si="10"/>
        <v>0</v>
      </c>
      <c r="K164" s="138" t="s">
        <v>115</v>
      </c>
      <c r="L164" s="142"/>
      <c r="M164" s="143" t="s">
        <v>1</v>
      </c>
      <c r="N164" s="144" t="s">
        <v>35</v>
      </c>
      <c r="O164" s="132">
        <v>0</v>
      </c>
      <c r="P164" s="132">
        <f t="shared" si="11"/>
        <v>0</v>
      </c>
      <c r="Q164" s="132">
        <v>1.14E-2</v>
      </c>
      <c r="R164" s="132">
        <f t="shared" si="12"/>
        <v>0.1368</v>
      </c>
      <c r="S164" s="132">
        <v>0</v>
      </c>
      <c r="T164" s="133">
        <f t="shared" si="13"/>
        <v>0</v>
      </c>
      <c r="AR164" s="134" t="s">
        <v>144</v>
      </c>
      <c r="AT164" s="134" t="s">
        <v>186</v>
      </c>
      <c r="AU164" s="134" t="s">
        <v>77</v>
      </c>
      <c r="AY164" s="13" t="s">
        <v>109</v>
      </c>
      <c r="BE164" s="135">
        <f t="shared" si="14"/>
        <v>0</v>
      </c>
      <c r="BF164" s="135">
        <f t="shared" si="15"/>
        <v>0</v>
      </c>
      <c r="BG164" s="135">
        <f t="shared" si="16"/>
        <v>0</v>
      </c>
      <c r="BH164" s="135">
        <f t="shared" si="17"/>
        <v>0</v>
      </c>
      <c r="BI164" s="135">
        <f t="shared" si="18"/>
        <v>0</v>
      </c>
      <c r="BJ164" s="13" t="s">
        <v>75</v>
      </c>
      <c r="BK164" s="135">
        <f t="shared" si="19"/>
        <v>0</v>
      </c>
      <c r="BL164" s="13" t="s">
        <v>116</v>
      </c>
      <c r="BM164" s="134" t="s">
        <v>255</v>
      </c>
    </row>
    <row r="165" spans="2:65" s="1" customFormat="1" ht="24" customHeight="1" x14ac:dyDescent="0.2">
      <c r="B165" s="123"/>
      <c r="C165" s="124" t="s">
        <v>256</v>
      </c>
      <c r="D165" s="124" t="s">
        <v>111</v>
      </c>
      <c r="E165" s="125" t="s">
        <v>257</v>
      </c>
      <c r="F165" s="126" t="s">
        <v>258</v>
      </c>
      <c r="G165" s="127" t="s">
        <v>128</v>
      </c>
      <c r="H165" s="128">
        <v>270</v>
      </c>
      <c r="I165" s="129">
        <v>0</v>
      </c>
      <c r="J165" s="129">
        <f t="shared" si="10"/>
        <v>0</v>
      </c>
      <c r="K165" s="126" t="s">
        <v>115</v>
      </c>
      <c r="L165" s="25"/>
      <c r="M165" s="130" t="s">
        <v>1</v>
      </c>
      <c r="N165" s="131" t="s">
        <v>35</v>
      </c>
      <c r="O165" s="132">
        <v>0.441</v>
      </c>
      <c r="P165" s="132">
        <f t="shared" si="11"/>
        <v>119.07000000000001</v>
      </c>
      <c r="Q165" s="132">
        <v>3.0000000000000001E-5</v>
      </c>
      <c r="R165" s="132">
        <f t="shared" si="12"/>
        <v>8.0999999999999996E-3</v>
      </c>
      <c r="S165" s="132">
        <v>0</v>
      </c>
      <c r="T165" s="133">
        <f t="shared" si="13"/>
        <v>0</v>
      </c>
      <c r="AR165" s="134" t="s">
        <v>116</v>
      </c>
      <c r="AT165" s="134" t="s">
        <v>111</v>
      </c>
      <c r="AU165" s="134" t="s">
        <v>77</v>
      </c>
      <c r="AY165" s="13" t="s">
        <v>109</v>
      </c>
      <c r="BE165" s="135">
        <f t="shared" si="14"/>
        <v>0</v>
      </c>
      <c r="BF165" s="135">
        <f t="shared" si="15"/>
        <v>0</v>
      </c>
      <c r="BG165" s="135">
        <f t="shared" si="16"/>
        <v>0</v>
      </c>
      <c r="BH165" s="135">
        <f t="shared" si="17"/>
        <v>0</v>
      </c>
      <c r="BI165" s="135">
        <f t="shared" si="18"/>
        <v>0</v>
      </c>
      <c r="BJ165" s="13" t="s">
        <v>75</v>
      </c>
      <c r="BK165" s="135">
        <f t="shared" si="19"/>
        <v>0</v>
      </c>
      <c r="BL165" s="13" t="s">
        <v>116</v>
      </c>
      <c r="BM165" s="134" t="s">
        <v>259</v>
      </c>
    </row>
    <row r="166" spans="2:65" s="1" customFormat="1" ht="24" customHeight="1" x14ac:dyDescent="0.2">
      <c r="B166" s="123"/>
      <c r="C166" s="136" t="s">
        <v>260</v>
      </c>
      <c r="D166" s="136" t="s">
        <v>186</v>
      </c>
      <c r="E166" s="137" t="s">
        <v>261</v>
      </c>
      <c r="F166" s="138" t="s">
        <v>262</v>
      </c>
      <c r="G166" s="139" t="s">
        <v>128</v>
      </c>
      <c r="H166" s="140">
        <v>270</v>
      </c>
      <c r="I166" s="141">
        <v>0</v>
      </c>
      <c r="J166" s="141">
        <f t="shared" si="10"/>
        <v>0</v>
      </c>
      <c r="K166" s="138" t="s">
        <v>115</v>
      </c>
      <c r="L166" s="142"/>
      <c r="M166" s="143" t="s">
        <v>1</v>
      </c>
      <c r="N166" s="144" t="s">
        <v>35</v>
      </c>
      <c r="O166" s="132">
        <v>0</v>
      </c>
      <c r="P166" s="132">
        <f t="shared" si="11"/>
        <v>0</v>
      </c>
      <c r="Q166" s="132">
        <v>2.8400000000000002E-2</v>
      </c>
      <c r="R166" s="132">
        <f t="shared" si="12"/>
        <v>7.6680000000000001</v>
      </c>
      <c r="S166" s="132">
        <v>0</v>
      </c>
      <c r="T166" s="133">
        <f t="shared" si="13"/>
        <v>0</v>
      </c>
      <c r="AR166" s="134" t="s">
        <v>144</v>
      </c>
      <c r="AT166" s="134" t="s">
        <v>186</v>
      </c>
      <c r="AU166" s="134" t="s">
        <v>77</v>
      </c>
      <c r="AY166" s="13" t="s">
        <v>109</v>
      </c>
      <c r="BE166" s="135">
        <f t="shared" si="14"/>
        <v>0</v>
      </c>
      <c r="BF166" s="135">
        <f t="shared" si="15"/>
        <v>0</v>
      </c>
      <c r="BG166" s="135">
        <f t="shared" si="16"/>
        <v>0</v>
      </c>
      <c r="BH166" s="135">
        <f t="shared" si="17"/>
        <v>0</v>
      </c>
      <c r="BI166" s="135">
        <f t="shared" si="18"/>
        <v>0</v>
      </c>
      <c r="BJ166" s="13" t="s">
        <v>75</v>
      </c>
      <c r="BK166" s="135">
        <f t="shared" si="19"/>
        <v>0</v>
      </c>
      <c r="BL166" s="13" t="s">
        <v>116</v>
      </c>
      <c r="BM166" s="134" t="s">
        <v>263</v>
      </c>
    </row>
    <row r="167" spans="2:65" s="1" customFormat="1" ht="24" customHeight="1" x14ac:dyDescent="0.2">
      <c r="B167" s="123"/>
      <c r="C167" s="136" t="s">
        <v>264</v>
      </c>
      <c r="D167" s="136" t="s">
        <v>186</v>
      </c>
      <c r="E167" s="137" t="s">
        <v>265</v>
      </c>
      <c r="F167" s="138" t="s">
        <v>266</v>
      </c>
      <c r="G167" s="139" t="s">
        <v>128</v>
      </c>
      <c r="H167" s="140">
        <v>235</v>
      </c>
      <c r="I167" s="141">
        <v>0</v>
      </c>
      <c r="J167" s="141">
        <f t="shared" si="10"/>
        <v>0</v>
      </c>
      <c r="K167" s="138" t="s">
        <v>115</v>
      </c>
      <c r="L167" s="142"/>
      <c r="M167" s="143" t="s">
        <v>1</v>
      </c>
      <c r="N167" s="144" t="s">
        <v>35</v>
      </c>
      <c r="O167" s="132">
        <v>0</v>
      </c>
      <c r="P167" s="132">
        <f t="shared" si="11"/>
        <v>0</v>
      </c>
      <c r="Q167" s="132">
        <v>2.8999999999999998E-3</v>
      </c>
      <c r="R167" s="132">
        <f t="shared" si="12"/>
        <v>0.68149999999999999</v>
      </c>
      <c r="S167" s="132">
        <v>0</v>
      </c>
      <c r="T167" s="133">
        <f t="shared" si="13"/>
        <v>0</v>
      </c>
      <c r="AR167" s="134" t="s">
        <v>144</v>
      </c>
      <c r="AT167" s="134" t="s">
        <v>186</v>
      </c>
      <c r="AU167" s="134" t="s">
        <v>77</v>
      </c>
      <c r="AY167" s="13" t="s">
        <v>109</v>
      </c>
      <c r="BE167" s="135">
        <f t="shared" si="14"/>
        <v>0</v>
      </c>
      <c r="BF167" s="135">
        <f t="shared" si="15"/>
        <v>0</v>
      </c>
      <c r="BG167" s="135">
        <f t="shared" si="16"/>
        <v>0</v>
      </c>
      <c r="BH167" s="135">
        <f t="shared" si="17"/>
        <v>0</v>
      </c>
      <c r="BI167" s="135">
        <f t="shared" si="18"/>
        <v>0</v>
      </c>
      <c r="BJ167" s="13" t="s">
        <v>75</v>
      </c>
      <c r="BK167" s="135">
        <f t="shared" si="19"/>
        <v>0</v>
      </c>
      <c r="BL167" s="13" t="s">
        <v>116</v>
      </c>
      <c r="BM167" s="134" t="s">
        <v>267</v>
      </c>
    </row>
    <row r="168" spans="2:65" s="1" customFormat="1" ht="24" customHeight="1" x14ac:dyDescent="0.2">
      <c r="B168" s="123"/>
      <c r="C168" s="124" t="s">
        <v>268</v>
      </c>
      <c r="D168" s="124" t="s">
        <v>111</v>
      </c>
      <c r="E168" s="125" t="s">
        <v>269</v>
      </c>
      <c r="F168" s="126" t="s">
        <v>270</v>
      </c>
      <c r="G168" s="127" t="s">
        <v>242</v>
      </c>
      <c r="H168" s="128">
        <v>34</v>
      </c>
      <c r="I168" s="129">
        <v>0</v>
      </c>
      <c r="J168" s="129">
        <f t="shared" si="10"/>
        <v>0</v>
      </c>
      <c r="K168" s="126" t="s">
        <v>115</v>
      </c>
      <c r="L168" s="25"/>
      <c r="M168" s="130" t="s">
        <v>1</v>
      </c>
      <c r="N168" s="131" t="s">
        <v>35</v>
      </c>
      <c r="O168" s="132">
        <v>2.4049999999999998</v>
      </c>
      <c r="P168" s="132">
        <f t="shared" si="11"/>
        <v>81.77</v>
      </c>
      <c r="Q168" s="132">
        <v>1.0000000000000001E-5</v>
      </c>
      <c r="R168" s="132">
        <f t="shared" si="12"/>
        <v>3.4000000000000002E-4</v>
      </c>
      <c r="S168" s="132">
        <v>0</v>
      </c>
      <c r="T168" s="133">
        <f t="shared" si="13"/>
        <v>0</v>
      </c>
      <c r="AR168" s="134" t="s">
        <v>116</v>
      </c>
      <c r="AT168" s="134" t="s">
        <v>111</v>
      </c>
      <c r="AU168" s="134" t="s">
        <v>77</v>
      </c>
      <c r="AY168" s="13" t="s">
        <v>109</v>
      </c>
      <c r="BE168" s="135">
        <f t="shared" si="14"/>
        <v>0</v>
      </c>
      <c r="BF168" s="135">
        <f t="shared" si="15"/>
        <v>0</v>
      </c>
      <c r="BG168" s="135">
        <f t="shared" si="16"/>
        <v>0</v>
      </c>
      <c r="BH168" s="135">
        <f t="shared" si="17"/>
        <v>0</v>
      </c>
      <c r="BI168" s="135">
        <f t="shared" si="18"/>
        <v>0</v>
      </c>
      <c r="BJ168" s="13" t="s">
        <v>75</v>
      </c>
      <c r="BK168" s="135">
        <f t="shared" si="19"/>
        <v>0</v>
      </c>
      <c r="BL168" s="13" t="s">
        <v>116</v>
      </c>
      <c r="BM168" s="134" t="s">
        <v>271</v>
      </c>
    </row>
    <row r="169" spans="2:65" s="1" customFormat="1" ht="24" customHeight="1" x14ac:dyDescent="0.2">
      <c r="B169" s="123"/>
      <c r="C169" s="136" t="s">
        <v>272</v>
      </c>
      <c r="D169" s="136" t="s">
        <v>186</v>
      </c>
      <c r="E169" s="137" t="s">
        <v>273</v>
      </c>
      <c r="F169" s="138" t="s">
        <v>274</v>
      </c>
      <c r="G169" s="139" t="s">
        <v>242</v>
      </c>
      <c r="H169" s="140">
        <v>33</v>
      </c>
      <c r="I169" s="141">
        <v>0</v>
      </c>
      <c r="J169" s="141">
        <f t="shared" si="10"/>
        <v>0</v>
      </c>
      <c r="K169" s="138" t="s">
        <v>1</v>
      </c>
      <c r="L169" s="142"/>
      <c r="M169" s="143" t="s">
        <v>1</v>
      </c>
      <c r="N169" s="144" t="s">
        <v>35</v>
      </c>
      <c r="O169" s="132">
        <v>0</v>
      </c>
      <c r="P169" s="132">
        <f t="shared" si="11"/>
        <v>0</v>
      </c>
      <c r="Q169" s="132">
        <v>2.3900000000000001E-2</v>
      </c>
      <c r="R169" s="132">
        <f t="shared" si="12"/>
        <v>0.78870000000000007</v>
      </c>
      <c r="S169" s="132">
        <v>0</v>
      </c>
      <c r="T169" s="133">
        <f t="shared" si="13"/>
        <v>0</v>
      </c>
      <c r="AR169" s="134" t="s">
        <v>144</v>
      </c>
      <c r="AT169" s="134" t="s">
        <v>186</v>
      </c>
      <c r="AU169" s="134" t="s">
        <v>77</v>
      </c>
      <c r="AY169" s="13" t="s">
        <v>109</v>
      </c>
      <c r="BE169" s="135">
        <f t="shared" si="14"/>
        <v>0</v>
      </c>
      <c r="BF169" s="135">
        <f t="shared" si="15"/>
        <v>0</v>
      </c>
      <c r="BG169" s="135">
        <f t="shared" si="16"/>
        <v>0</v>
      </c>
      <c r="BH169" s="135">
        <f t="shared" si="17"/>
        <v>0</v>
      </c>
      <c r="BI169" s="135">
        <f t="shared" si="18"/>
        <v>0</v>
      </c>
      <c r="BJ169" s="13" t="s">
        <v>75</v>
      </c>
      <c r="BK169" s="135">
        <f t="shared" si="19"/>
        <v>0</v>
      </c>
      <c r="BL169" s="13" t="s">
        <v>116</v>
      </c>
      <c r="BM169" s="134" t="s">
        <v>275</v>
      </c>
    </row>
    <row r="170" spans="2:65" s="1" customFormat="1" ht="24" customHeight="1" x14ac:dyDescent="0.2">
      <c r="B170" s="123"/>
      <c r="C170" s="136" t="s">
        <v>276</v>
      </c>
      <c r="D170" s="136" t="s">
        <v>186</v>
      </c>
      <c r="E170" s="137" t="s">
        <v>277</v>
      </c>
      <c r="F170" s="138" t="s">
        <v>278</v>
      </c>
      <c r="G170" s="139" t="s">
        <v>242</v>
      </c>
      <c r="H170" s="140">
        <v>1</v>
      </c>
      <c r="I170" s="141">
        <v>0</v>
      </c>
      <c r="J170" s="141">
        <f t="shared" si="10"/>
        <v>0</v>
      </c>
      <c r="K170" s="138" t="s">
        <v>1</v>
      </c>
      <c r="L170" s="142"/>
      <c r="M170" s="143" t="s">
        <v>1</v>
      </c>
      <c r="N170" s="144" t="s">
        <v>35</v>
      </c>
      <c r="O170" s="132">
        <v>0</v>
      </c>
      <c r="P170" s="132">
        <f t="shared" si="11"/>
        <v>0</v>
      </c>
      <c r="Q170" s="132">
        <v>2.4400000000000002E-2</v>
      </c>
      <c r="R170" s="132">
        <f t="shared" si="12"/>
        <v>2.4400000000000002E-2</v>
      </c>
      <c r="S170" s="132">
        <v>0</v>
      </c>
      <c r="T170" s="133">
        <f t="shared" si="13"/>
        <v>0</v>
      </c>
      <c r="AR170" s="134" t="s">
        <v>144</v>
      </c>
      <c r="AT170" s="134" t="s">
        <v>186</v>
      </c>
      <c r="AU170" s="134" t="s">
        <v>77</v>
      </c>
      <c r="AY170" s="13" t="s">
        <v>109</v>
      </c>
      <c r="BE170" s="135">
        <f t="shared" si="14"/>
        <v>0</v>
      </c>
      <c r="BF170" s="135">
        <f t="shared" si="15"/>
        <v>0</v>
      </c>
      <c r="BG170" s="135">
        <f t="shared" si="16"/>
        <v>0</v>
      </c>
      <c r="BH170" s="135">
        <f t="shared" si="17"/>
        <v>0</v>
      </c>
      <c r="BI170" s="135">
        <f t="shared" si="18"/>
        <v>0</v>
      </c>
      <c r="BJ170" s="13" t="s">
        <v>75</v>
      </c>
      <c r="BK170" s="135">
        <f t="shared" si="19"/>
        <v>0</v>
      </c>
      <c r="BL170" s="13" t="s">
        <v>116</v>
      </c>
      <c r="BM170" s="134" t="s">
        <v>279</v>
      </c>
    </row>
    <row r="171" spans="2:65" s="1" customFormat="1" ht="24" customHeight="1" x14ac:dyDescent="0.2">
      <c r="B171" s="123"/>
      <c r="C171" s="124" t="s">
        <v>280</v>
      </c>
      <c r="D171" s="124" t="s">
        <v>111</v>
      </c>
      <c r="E171" s="125" t="s">
        <v>281</v>
      </c>
      <c r="F171" s="126" t="s">
        <v>282</v>
      </c>
      <c r="G171" s="127" t="s">
        <v>242</v>
      </c>
      <c r="H171" s="128">
        <v>10</v>
      </c>
      <c r="I171" s="129">
        <v>0</v>
      </c>
      <c r="J171" s="129">
        <f t="shared" si="10"/>
        <v>0</v>
      </c>
      <c r="K171" s="126" t="s">
        <v>115</v>
      </c>
      <c r="L171" s="25"/>
      <c r="M171" s="130" t="s">
        <v>1</v>
      </c>
      <c r="N171" s="131" t="s">
        <v>35</v>
      </c>
      <c r="O171" s="132">
        <v>23.844000000000001</v>
      </c>
      <c r="P171" s="132">
        <f t="shared" si="11"/>
        <v>238.44</v>
      </c>
      <c r="Q171" s="132">
        <v>2.6388400000000001</v>
      </c>
      <c r="R171" s="132">
        <f t="shared" si="12"/>
        <v>26.388400000000001</v>
      </c>
      <c r="S171" s="132">
        <v>0</v>
      </c>
      <c r="T171" s="133">
        <f t="shared" si="13"/>
        <v>0</v>
      </c>
      <c r="AR171" s="134" t="s">
        <v>116</v>
      </c>
      <c r="AT171" s="134" t="s">
        <v>111</v>
      </c>
      <c r="AU171" s="134" t="s">
        <v>77</v>
      </c>
      <c r="AY171" s="13" t="s">
        <v>109</v>
      </c>
      <c r="BE171" s="135">
        <f t="shared" si="14"/>
        <v>0</v>
      </c>
      <c r="BF171" s="135">
        <f t="shared" si="15"/>
        <v>0</v>
      </c>
      <c r="BG171" s="135">
        <f t="shared" si="16"/>
        <v>0</v>
      </c>
      <c r="BH171" s="135">
        <f t="shared" si="17"/>
        <v>0</v>
      </c>
      <c r="BI171" s="135">
        <f t="shared" si="18"/>
        <v>0</v>
      </c>
      <c r="BJ171" s="13" t="s">
        <v>75</v>
      </c>
      <c r="BK171" s="135">
        <f t="shared" si="19"/>
        <v>0</v>
      </c>
      <c r="BL171" s="13" t="s">
        <v>116</v>
      </c>
      <c r="BM171" s="134" t="s">
        <v>283</v>
      </c>
    </row>
    <row r="172" spans="2:65" s="1" customFormat="1" ht="24" customHeight="1" x14ac:dyDescent="0.2">
      <c r="B172" s="123"/>
      <c r="C172" s="124" t="s">
        <v>284</v>
      </c>
      <c r="D172" s="124" t="s">
        <v>111</v>
      </c>
      <c r="E172" s="125" t="s">
        <v>285</v>
      </c>
      <c r="F172" s="126" t="s">
        <v>286</v>
      </c>
      <c r="G172" s="127" t="s">
        <v>242</v>
      </c>
      <c r="H172" s="128">
        <v>10</v>
      </c>
      <c r="I172" s="129">
        <v>0</v>
      </c>
      <c r="J172" s="129">
        <f t="shared" si="10"/>
        <v>0</v>
      </c>
      <c r="K172" s="126" t="s">
        <v>183</v>
      </c>
      <c r="L172" s="25"/>
      <c r="M172" s="130" t="s">
        <v>1</v>
      </c>
      <c r="N172" s="131" t="s">
        <v>35</v>
      </c>
      <c r="O172" s="132">
        <v>1.0940000000000001</v>
      </c>
      <c r="P172" s="132">
        <f t="shared" si="11"/>
        <v>10.940000000000001</v>
      </c>
      <c r="Q172" s="132">
        <v>7.0200000000000002E-3</v>
      </c>
      <c r="R172" s="132">
        <f t="shared" si="12"/>
        <v>7.0199999999999999E-2</v>
      </c>
      <c r="S172" s="132">
        <v>0</v>
      </c>
      <c r="T172" s="133">
        <f t="shared" si="13"/>
        <v>0</v>
      </c>
      <c r="AR172" s="134" t="s">
        <v>116</v>
      </c>
      <c r="AT172" s="134" t="s">
        <v>111</v>
      </c>
      <c r="AU172" s="134" t="s">
        <v>77</v>
      </c>
      <c r="AY172" s="13" t="s">
        <v>109</v>
      </c>
      <c r="BE172" s="135">
        <f t="shared" si="14"/>
        <v>0</v>
      </c>
      <c r="BF172" s="135">
        <f t="shared" si="15"/>
        <v>0</v>
      </c>
      <c r="BG172" s="135">
        <f t="shared" si="16"/>
        <v>0</v>
      </c>
      <c r="BH172" s="135">
        <f t="shared" si="17"/>
        <v>0</v>
      </c>
      <c r="BI172" s="135">
        <f t="shared" si="18"/>
        <v>0</v>
      </c>
      <c r="BJ172" s="13" t="s">
        <v>75</v>
      </c>
      <c r="BK172" s="135">
        <f t="shared" si="19"/>
        <v>0</v>
      </c>
      <c r="BL172" s="13" t="s">
        <v>116</v>
      </c>
      <c r="BM172" s="134" t="s">
        <v>287</v>
      </c>
    </row>
    <row r="173" spans="2:65" s="1" customFormat="1" ht="16.5" customHeight="1" x14ac:dyDescent="0.2">
      <c r="B173" s="123"/>
      <c r="C173" s="136" t="s">
        <v>288</v>
      </c>
      <c r="D173" s="136" t="s">
        <v>186</v>
      </c>
      <c r="E173" s="137" t="s">
        <v>289</v>
      </c>
      <c r="F173" s="138" t="s">
        <v>290</v>
      </c>
      <c r="G173" s="139" t="s">
        <v>242</v>
      </c>
      <c r="H173" s="140">
        <v>10</v>
      </c>
      <c r="I173" s="141">
        <v>0</v>
      </c>
      <c r="J173" s="141">
        <f t="shared" si="10"/>
        <v>0</v>
      </c>
      <c r="K173" s="138" t="s">
        <v>183</v>
      </c>
      <c r="L173" s="142"/>
      <c r="M173" s="143" t="s">
        <v>1</v>
      </c>
      <c r="N173" s="144" t="s">
        <v>35</v>
      </c>
      <c r="O173" s="132">
        <v>0</v>
      </c>
      <c r="P173" s="132">
        <f t="shared" si="11"/>
        <v>0</v>
      </c>
      <c r="Q173" s="132">
        <v>8.1000000000000003E-2</v>
      </c>
      <c r="R173" s="132">
        <f t="shared" si="12"/>
        <v>0.81</v>
      </c>
      <c r="S173" s="132">
        <v>0</v>
      </c>
      <c r="T173" s="133">
        <f t="shared" si="13"/>
        <v>0</v>
      </c>
      <c r="AR173" s="134" t="s">
        <v>144</v>
      </c>
      <c r="AT173" s="134" t="s">
        <v>186</v>
      </c>
      <c r="AU173" s="134" t="s">
        <v>77</v>
      </c>
      <c r="AY173" s="13" t="s">
        <v>109</v>
      </c>
      <c r="BE173" s="135">
        <f t="shared" si="14"/>
        <v>0</v>
      </c>
      <c r="BF173" s="135">
        <f t="shared" si="15"/>
        <v>0</v>
      </c>
      <c r="BG173" s="135">
        <f t="shared" si="16"/>
        <v>0</v>
      </c>
      <c r="BH173" s="135">
        <f t="shared" si="17"/>
        <v>0</v>
      </c>
      <c r="BI173" s="135">
        <f t="shared" si="18"/>
        <v>0</v>
      </c>
      <c r="BJ173" s="13" t="s">
        <v>75</v>
      </c>
      <c r="BK173" s="135">
        <f t="shared" si="19"/>
        <v>0</v>
      </c>
      <c r="BL173" s="13" t="s">
        <v>116</v>
      </c>
      <c r="BM173" s="134" t="s">
        <v>291</v>
      </c>
    </row>
    <row r="174" spans="2:65" s="11" customFormat="1" ht="22.9" customHeight="1" x14ac:dyDescent="0.2">
      <c r="B174" s="111"/>
      <c r="D174" s="112" t="s">
        <v>69</v>
      </c>
      <c r="E174" s="121" t="s">
        <v>292</v>
      </c>
      <c r="F174" s="121" t="s">
        <v>293</v>
      </c>
      <c r="J174" s="122">
        <f>BK174</f>
        <v>0</v>
      </c>
      <c r="L174" s="111"/>
      <c r="M174" s="115"/>
      <c r="N174" s="116"/>
      <c r="O174" s="116"/>
      <c r="P174" s="117">
        <f>SUM(P175:P178)</f>
        <v>109.74120000000001</v>
      </c>
      <c r="Q174" s="116"/>
      <c r="R174" s="117">
        <f>SUM(R175:R178)</f>
        <v>0</v>
      </c>
      <c r="S174" s="116"/>
      <c r="T174" s="118">
        <f>SUM(T175:T178)</f>
        <v>0</v>
      </c>
      <c r="AR174" s="112" t="s">
        <v>75</v>
      </c>
      <c r="AT174" s="119" t="s">
        <v>69</v>
      </c>
      <c r="AU174" s="119" t="s">
        <v>75</v>
      </c>
      <c r="AY174" s="112" t="s">
        <v>109</v>
      </c>
      <c r="BK174" s="120">
        <f>SUM(BK175:BK178)</f>
        <v>0</v>
      </c>
    </row>
    <row r="175" spans="2:65" s="1" customFormat="1" ht="16.5" customHeight="1" x14ac:dyDescent="0.2">
      <c r="B175" s="123"/>
      <c r="C175" s="124" t="s">
        <v>294</v>
      </c>
      <c r="D175" s="124" t="s">
        <v>111</v>
      </c>
      <c r="E175" s="125" t="s">
        <v>295</v>
      </c>
      <c r="F175" s="126" t="s">
        <v>296</v>
      </c>
      <c r="G175" s="127" t="s">
        <v>175</v>
      </c>
      <c r="H175" s="128">
        <v>130.80000000000001</v>
      </c>
      <c r="I175" s="129">
        <v>0</v>
      </c>
      <c r="J175" s="129">
        <f>ROUND(I175*H175,2)</f>
        <v>0</v>
      </c>
      <c r="K175" s="126" t="s">
        <v>183</v>
      </c>
      <c r="L175" s="25"/>
      <c r="M175" s="130" t="s">
        <v>1</v>
      </c>
      <c r="N175" s="131" t="s">
        <v>35</v>
      </c>
      <c r="O175" s="132">
        <v>0.83499999999999996</v>
      </c>
      <c r="P175" s="132">
        <f>O175*H175</f>
        <v>109.218</v>
      </c>
      <c r="Q175" s="132">
        <v>0</v>
      </c>
      <c r="R175" s="132">
        <f>Q175*H175</f>
        <v>0</v>
      </c>
      <c r="S175" s="132">
        <v>0</v>
      </c>
      <c r="T175" s="133">
        <f>S175*H175</f>
        <v>0</v>
      </c>
      <c r="AR175" s="134" t="s">
        <v>116</v>
      </c>
      <c r="AT175" s="134" t="s">
        <v>111</v>
      </c>
      <c r="AU175" s="134" t="s">
        <v>77</v>
      </c>
      <c r="AY175" s="13" t="s">
        <v>109</v>
      </c>
      <c r="BE175" s="135">
        <f>IF(N175="základní",J175,0)</f>
        <v>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3" t="s">
        <v>75</v>
      </c>
      <c r="BK175" s="135">
        <f>ROUND(I175*H175,2)</f>
        <v>0</v>
      </c>
      <c r="BL175" s="13" t="s">
        <v>116</v>
      </c>
      <c r="BM175" s="134" t="s">
        <v>297</v>
      </c>
    </row>
    <row r="176" spans="2:65" s="1" customFormat="1" ht="24" customHeight="1" x14ac:dyDescent="0.2">
      <c r="B176" s="123"/>
      <c r="C176" s="124" t="s">
        <v>298</v>
      </c>
      <c r="D176" s="124" t="s">
        <v>111</v>
      </c>
      <c r="E176" s="125" t="s">
        <v>299</v>
      </c>
      <c r="F176" s="126" t="s">
        <v>300</v>
      </c>
      <c r="G176" s="127" t="s">
        <v>175</v>
      </c>
      <c r="H176" s="128">
        <v>130.80000000000001</v>
      </c>
      <c r="I176" s="129">
        <v>0</v>
      </c>
      <c r="J176" s="129">
        <f>ROUND(I176*H176,2)</f>
        <v>0</v>
      </c>
      <c r="K176" s="126" t="s">
        <v>183</v>
      </c>
      <c r="L176" s="25"/>
      <c r="M176" s="130" t="s">
        <v>1</v>
      </c>
      <c r="N176" s="131" t="s">
        <v>35</v>
      </c>
      <c r="O176" s="132">
        <v>4.0000000000000001E-3</v>
      </c>
      <c r="P176" s="132">
        <f>O176*H176</f>
        <v>0.52320000000000011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116</v>
      </c>
      <c r="AT176" s="134" t="s">
        <v>111</v>
      </c>
      <c r="AU176" s="134" t="s">
        <v>77</v>
      </c>
      <c r="AY176" s="13" t="s">
        <v>109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75</v>
      </c>
      <c r="BK176" s="135">
        <f>ROUND(I176*H176,2)</f>
        <v>0</v>
      </c>
      <c r="BL176" s="13" t="s">
        <v>116</v>
      </c>
      <c r="BM176" s="134" t="s">
        <v>301</v>
      </c>
    </row>
    <row r="177" spans="2:65" s="1" customFormat="1" ht="24" customHeight="1" x14ac:dyDescent="0.2">
      <c r="B177" s="123"/>
      <c r="C177" s="124" t="s">
        <v>302</v>
      </c>
      <c r="D177" s="124" t="s">
        <v>111</v>
      </c>
      <c r="E177" s="125" t="s">
        <v>303</v>
      </c>
      <c r="F177" s="126" t="s">
        <v>304</v>
      </c>
      <c r="G177" s="127" t="s">
        <v>175</v>
      </c>
      <c r="H177" s="128">
        <v>119.7</v>
      </c>
      <c r="I177" s="129">
        <v>0</v>
      </c>
      <c r="J177" s="129">
        <f>ROUND(I177*H177,2)</f>
        <v>0</v>
      </c>
      <c r="K177" s="126" t="s">
        <v>183</v>
      </c>
      <c r="L177" s="25"/>
      <c r="M177" s="130" t="s">
        <v>1</v>
      </c>
      <c r="N177" s="131" t="s">
        <v>35</v>
      </c>
      <c r="O177" s="132">
        <v>0</v>
      </c>
      <c r="P177" s="132">
        <f>O177*H177</f>
        <v>0</v>
      </c>
      <c r="Q177" s="132">
        <v>0</v>
      </c>
      <c r="R177" s="132">
        <f>Q177*H177</f>
        <v>0</v>
      </c>
      <c r="S177" s="132">
        <v>0</v>
      </c>
      <c r="T177" s="133">
        <f>S177*H177</f>
        <v>0</v>
      </c>
      <c r="AR177" s="134" t="s">
        <v>116</v>
      </c>
      <c r="AT177" s="134" t="s">
        <v>111</v>
      </c>
      <c r="AU177" s="134" t="s">
        <v>77</v>
      </c>
      <c r="AY177" s="13" t="s">
        <v>109</v>
      </c>
      <c r="BE177" s="135">
        <f>IF(N177="základní",J177,0)</f>
        <v>0</v>
      </c>
      <c r="BF177" s="135">
        <f>IF(N177="snížená",J177,0)</f>
        <v>0</v>
      </c>
      <c r="BG177" s="135">
        <f>IF(N177="zákl. přenesená",J177,0)</f>
        <v>0</v>
      </c>
      <c r="BH177" s="135">
        <f>IF(N177="sníž. přenesená",J177,0)</f>
        <v>0</v>
      </c>
      <c r="BI177" s="135">
        <f>IF(N177="nulová",J177,0)</f>
        <v>0</v>
      </c>
      <c r="BJ177" s="13" t="s">
        <v>75</v>
      </c>
      <c r="BK177" s="135">
        <f>ROUND(I177*H177,2)</f>
        <v>0</v>
      </c>
      <c r="BL177" s="13" t="s">
        <v>116</v>
      </c>
      <c r="BM177" s="134" t="s">
        <v>305</v>
      </c>
    </row>
    <row r="178" spans="2:65" s="1" customFormat="1" ht="24" customHeight="1" x14ac:dyDescent="0.2">
      <c r="B178" s="123"/>
      <c r="C178" s="124" t="s">
        <v>306</v>
      </c>
      <c r="D178" s="124" t="s">
        <v>111</v>
      </c>
      <c r="E178" s="125" t="s">
        <v>307</v>
      </c>
      <c r="F178" s="126" t="s">
        <v>308</v>
      </c>
      <c r="G178" s="127" t="s">
        <v>175</v>
      </c>
      <c r="H178" s="128">
        <v>11.1</v>
      </c>
      <c r="I178" s="129">
        <v>0</v>
      </c>
      <c r="J178" s="129">
        <f>ROUND(I178*H178,2)</f>
        <v>0</v>
      </c>
      <c r="K178" s="126" t="s">
        <v>183</v>
      </c>
      <c r="L178" s="25"/>
      <c r="M178" s="130" t="s">
        <v>1</v>
      </c>
      <c r="N178" s="131" t="s">
        <v>35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116</v>
      </c>
      <c r="AT178" s="134" t="s">
        <v>111</v>
      </c>
      <c r="AU178" s="134" t="s">
        <v>77</v>
      </c>
      <c r="AY178" s="13" t="s">
        <v>109</v>
      </c>
      <c r="BE178" s="135">
        <f>IF(N178="základní",J178,0)</f>
        <v>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75</v>
      </c>
      <c r="BK178" s="135">
        <f>ROUND(I178*H178,2)</f>
        <v>0</v>
      </c>
      <c r="BL178" s="13" t="s">
        <v>116</v>
      </c>
      <c r="BM178" s="134" t="s">
        <v>309</v>
      </c>
    </row>
    <row r="179" spans="2:65" s="11" customFormat="1" ht="22.9" customHeight="1" x14ac:dyDescent="0.2">
      <c r="B179" s="111"/>
      <c r="D179" s="112" t="s">
        <v>69</v>
      </c>
      <c r="E179" s="121" t="s">
        <v>310</v>
      </c>
      <c r="F179" s="121" t="s">
        <v>311</v>
      </c>
      <c r="J179" s="122">
        <f>BK179</f>
        <v>0</v>
      </c>
      <c r="L179" s="111"/>
      <c r="M179" s="115"/>
      <c r="N179" s="116"/>
      <c r="O179" s="116"/>
      <c r="P179" s="117">
        <f>P180</f>
        <v>939.07479999999998</v>
      </c>
      <c r="Q179" s="116"/>
      <c r="R179" s="117">
        <f>R180</f>
        <v>0</v>
      </c>
      <c r="S179" s="116"/>
      <c r="T179" s="118">
        <f>T180</f>
        <v>0</v>
      </c>
      <c r="AR179" s="112" t="s">
        <v>75</v>
      </c>
      <c r="AT179" s="119" t="s">
        <v>69</v>
      </c>
      <c r="AU179" s="119" t="s">
        <v>75</v>
      </c>
      <c r="AY179" s="112" t="s">
        <v>109</v>
      </c>
      <c r="BK179" s="120">
        <f>BK180</f>
        <v>0</v>
      </c>
    </row>
    <row r="180" spans="2:65" s="1" customFormat="1" ht="24" customHeight="1" x14ac:dyDescent="0.2">
      <c r="B180" s="123"/>
      <c r="C180" s="124" t="s">
        <v>312</v>
      </c>
      <c r="D180" s="124" t="s">
        <v>111</v>
      </c>
      <c r="E180" s="125" t="s">
        <v>313</v>
      </c>
      <c r="F180" s="126" t="s">
        <v>314</v>
      </c>
      <c r="G180" s="127" t="s">
        <v>175</v>
      </c>
      <c r="H180" s="128">
        <v>634.51</v>
      </c>
      <c r="I180" s="129">
        <v>0</v>
      </c>
      <c r="J180" s="129">
        <f>ROUND(I180*H180,2)</f>
        <v>0</v>
      </c>
      <c r="K180" s="126" t="s">
        <v>142</v>
      </c>
      <c r="L180" s="25"/>
      <c r="M180" s="130" t="s">
        <v>1</v>
      </c>
      <c r="N180" s="131" t="s">
        <v>35</v>
      </c>
      <c r="O180" s="132">
        <v>1.48</v>
      </c>
      <c r="P180" s="132">
        <f>O180*H180</f>
        <v>939.07479999999998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116</v>
      </c>
      <c r="AT180" s="134" t="s">
        <v>111</v>
      </c>
      <c r="AU180" s="134" t="s">
        <v>77</v>
      </c>
      <c r="AY180" s="13" t="s">
        <v>109</v>
      </c>
      <c r="BE180" s="135">
        <f>IF(N180="základní",J180,0)</f>
        <v>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75</v>
      </c>
      <c r="BK180" s="135">
        <f>ROUND(I180*H180,2)</f>
        <v>0</v>
      </c>
      <c r="BL180" s="13" t="s">
        <v>116</v>
      </c>
      <c r="BM180" s="134" t="s">
        <v>315</v>
      </c>
    </row>
    <row r="181" spans="2:65" s="11" customFormat="1" ht="25.9" customHeight="1" x14ac:dyDescent="0.2">
      <c r="B181" s="111"/>
      <c r="D181" s="112" t="s">
        <v>69</v>
      </c>
      <c r="E181" s="113" t="s">
        <v>316</v>
      </c>
      <c r="F181" s="113" t="s">
        <v>317</v>
      </c>
      <c r="J181" s="114">
        <f>BK181</f>
        <v>0</v>
      </c>
      <c r="L181" s="111"/>
      <c r="M181" s="115"/>
      <c r="N181" s="116"/>
      <c r="O181" s="116"/>
      <c r="P181" s="117">
        <f>P182</f>
        <v>18.499920000000003</v>
      </c>
      <c r="Q181" s="116"/>
      <c r="R181" s="117">
        <f>R182</f>
        <v>3.6299999999999999E-2</v>
      </c>
      <c r="S181" s="116"/>
      <c r="T181" s="118">
        <f>T182</f>
        <v>0</v>
      </c>
      <c r="AR181" s="112" t="s">
        <v>77</v>
      </c>
      <c r="AT181" s="119" t="s">
        <v>69</v>
      </c>
      <c r="AU181" s="119" t="s">
        <v>70</v>
      </c>
      <c r="AY181" s="112" t="s">
        <v>109</v>
      </c>
      <c r="BK181" s="120">
        <f>BK182</f>
        <v>0</v>
      </c>
    </row>
    <row r="182" spans="2:65" s="11" customFormat="1" ht="22.9" customHeight="1" x14ac:dyDescent="0.2">
      <c r="B182" s="111"/>
      <c r="D182" s="112" t="s">
        <v>69</v>
      </c>
      <c r="E182" s="121" t="s">
        <v>318</v>
      </c>
      <c r="F182" s="121" t="s">
        <v>319</v>
      </c>
      <c r="J182" s="122">
        <f>BK182</f>
        <v>0</v>
      </c>
      <c r="L182" s="111"/>
      <c r="M182" s="115"/>
      <c r="N182" s="116"/>
      <c r="O182" s="116"/>
      <c r="P182" s="117">
        <f>SUM(P183:P184)</f>
        <v>18.499920000000003</v>
      </c>
      <c r="Q182" s="116"/>
      <c r="R182" s="117">
        <f>SUM(R183:R184)</f>
        <v>3.6299999999999999E-2</v>
      </c>
      <c r="S182" s="116"/>
      <c r="T182" s="118">
        <f>SUM(T183:T184)</f>
        <v>0</v>
      </c>
      <c r="AR182" s="112" t="s">
        <v>77</v>
      </c>
      <c r="AT182" s="119" t="s">
        <v>69</v>
      </c>
      <c r="AU182" s="119" t="s">
        <v>75</v>
      </c>
      <c r="AY182" s="112" t="s">
        <v>109</v>
      </c>
      <c r="BK182" s="120">
        <f>SUM(BK183:BK184)</f>
        <v>0</v>
      </c>
    </row>
    <row r="183" spans="2:65" s="1" customFormat="1" ht="24" customHeight="1" x14ac:dyDescent="0.2">
      <c r="B183" s="123"/>
      <c r="C183" s="124" t="s">
        <v>320</v>
      </c>
      <c r="D183" s="124" t="s">
        <v>111</v>
      </c>
      <c r="E183" s="125" t="s">
        <v>321</v>
      </c>
      <c r="F183" s="126" t="s">
        <v>322</v>
      </c>
      <c r="G183" s="127" t="s">
        <v>242</v>
      </c>
      <c r="H183" s="128">
        <v>33</v>
      </c>
      <c r="I183" s="129">
        <v>0</v>
      </c>
      <c r="J183" s="129">
        <f>ROUND(I183*H183,2)</f>
        <v>0</v>
      </c>
      <c r="K183" s="126" t="s">
        <v>115</v>
      </c>
      <c r="L183" s="25"/>
      <c r="M183" s="130" t="s">
        <v>1</v>
      </c>
      <c r="N183" s="131" t="s">
        <v>35</v>
      </c>
      <c r="O183" s="132">
        <v>0.55900000000000005</v>
      </c>
      <c r="P183" s="132">
        <f>O183*H183</f>
        <v>18.447000000000003</v>
      </c>
      <c r="Q183" s="132">
        <v>1.1000000000000001E-3</v>
      </c>
      <c r="R183" s="132">
        <f>Q183*H183</f>
        <v>3.6299999999999999E-2</v>
      </c>
      <c r="S183" s="132">
        <v>0</v>
      </c>
      <c r="T183" s="133">
        <f>S183*H183</f>
        <v>0</v>
      </c>
      <c r="AR183" s="134" t="s">
        <v>185</v>
      </c>
      <c r="AT183" s="134" t="s">
        <v>111</v>
      </c>
      <c r="AU183" s="134" t="s">
        <v>77</v>
      </c>
      <c r="AY183" s="13" t="s">
        <v>109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3" t="s">
        <v>75</v>
      </c>
      <c r="BK183" s="135">
        <f>ROUND(I183*H183,2)</f>
        <v>0</v>
      </c>
      <c r="BL183" s="13" t="s">
        <v>185</v>
      </c>
      <c r="BM183" s="134" t="s">
        <v>323</v>
      </c>
    </row>
    <row r="184" spans="2:65" s="1" customFormat="1" ht="24" customHeight="1" x14ac:dyDescent="0.2">
      <c r="B184" s="123"/>
      <c r="C184" s="124" t="s">
        <v>324</v>
      </c>
      <c r="D184" s="124" t="s">
        <v>111</v>
      </c>
      <c r="E184" s="125" t="s">
        <v>325</v>
      </c>
      <c r="F184" s="126" t="s">
        <v>326</v>
      </c>
      <c r="G184" s="127" t="s">
        <v>175</v>
      </c>
      <c r="H184" s="128">
        <v>3.5999999999999997E-2</v>
      </c>
      <c r="I184" s="129">
        <v>0</v>
      </c>
      <c r="J184" s="129">
        <f>ROUND(I184*H184,2)</f>
        <v>0</v>
      </c>
      <c r="K184" s="126" t="s">
        <v>115</v>
      </c>
      <c r="L184" s="25"/>
      <c r="M184" s="130" t="s">
        <v>1</v>
      </c>
      <c r="N184" s="131" t="s">
        <v>35</v>
      </c>
      <c r="O184" s="132">
        <v>1.47</v>
      </c>
      <c r="P184" s="132">
        <f>O184*H184</f>
        <v>5.2919999999999995E-2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185</v>
      </c>
      <c r="AT184" s="134" t="s">
        <v>111</v>
      </c>
      <c r="AU184" s="134" t="s">
        <v>77</v>
      </c>
      <c r="AY184" s="13" t="s">
        <v>109</v>
      </c>
      <c r="BE184" s="135">
        <f>IF(N184="základní",J184,0)</f>
        <v>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75</v>
      </c>
      <c r="BK184" s="135">
        <f>ROUND(I184*H184,2)</f>
        <v>0</v>
      </c>
      <c r="BL184" s="13" t="s">
        <v>185</v>
      </c>
      <c r="BM184" s="134" t="s">
        <v>327</v>
      </c>
    </row>
    <row r="185" spans="2:65" s="11" customFormat="1" ht="25.9" customHeight="1" x14ac:dyDescent="0.2">
      <c r="B185" s="111"/>
      <c r="D185" s="112" t="s">
        <v>69</v>
      </c>
      <c r="E185" s="113" t="s">
        <v>328</v>
      </c>
      <c r="F185" s="113" t="s">
        <v>329</v>
      </c>
      <c r="J185" s="114">
        <f>BK185</f>
        <v>0</v>
      </c>
      <c r="L185" s="111"/>
      <c r="M185" s="115"/>
      <c r="N185" s="116"/>
      <c r="O185" s="116"/>
      <c r="P185" s="117">
        <f>P186+P191</f>
        <v>0</v>
      </c>
      <c r="Q185" s="116"/>
      <c r="R185" s="117">
        <f>R186+R191</f>
        <v>0</v>
      </c>
      <c r="S185" s="116"/>
      <c r="T185" s="118">
        <f>T186+T191</f>
        <v>0</v>
      </c>
      <c r="AR185" s="112" t="s">
        <v>217</v>
      </c>
      <c r="AT185" s="119" t="s">
        <v>69</v>
      </c>
      <c r="AU185" s="119" t="s">
        <v>70</v>
      </c>
      <c r="AY185" s="112" t="s">
        <v>109</v>
      </c>
      <c r="BK185" s="120">
        <f>BK186+BK191</f>
        <v>0</v>
      </c>
    </row>
    <row r="186" spans="2:65" s="11" customFormat="1" ht="22.9" customHeight="1" x14ac:dyDescent="0.2">
      <c r="B186" s="111"/>
      <c r="D186" s="112" t="s">
        <v>69</v>
      </c>
      <c r="E186" s="121" t="s">
        <v>330</v>
      </c>
      <c r="F186" s="121" t="s">
        <v>331</v>
      </c>
      <c r="J186" s="122"/>
      <c r="L186" s="111"/>
      <c r="M186" s="115"/>
      <c r="N186" s="116"/>
      <c r="O186" s="116"/>
      <c r="P186" s="117">
        <f>SUM(P187:P190)</f>
        <v>0</v>
      </c>
      <c r="Q186" s="116"/>
      <c r="R186" s="117">
        <f>SUM(R187:R190)</f>
        <v>0</v>
      </c>
      <c r="S186" s="116"/>
      <c r="T186" s="118">
        <f>SUM(T187:T190)</f>
        <v>0</v>
      </c>
      <c r="AR186" s="112" t="s">
        <v>217</v>
      </c>
      <c r="AT186" s="119" t="s">
        <v>69</v>
      </c>
      <c r="AU186" s="119" t="s">
        <v>75</v>
      </c>
      <c r="AY186" s="112" t="s">
        <v>109</v>
      </c>
      <c r="BK186" s="120">
        <f>SUM(BK187:BK190)</f>
        <v>0</v>
      </c>
    </row>
    <row r="187" spans="2:65" s="1" customFormat="1" ht="24" customHeight="1" x14ac:dyDescent="0.2">
      <c r="B187" s="123"/>
      <c r="C187" s="124"/>
      <c r="D187" s="124"/>
      <c r="E187" s="125"/>
      <c r="F187" s="126" t="s">
        <v>342</v>
      </c>
      <c r="G187" s="127"/>
      <c r="H187" s="128"/>
      <c r="I187" s="129"/>
      <c r="J187" s="129"/>
      <c r="K187" s="126" t="s">
        <v>115</v>
      </c>
      <c r="L187" s="25"/>
      <c r="M187" s="130" t="s">
        <v>1</v>
      </c>
      <c r="N187" s="131" t="s">
        <v>35</v>
      </c>
      <c r="O187" s="132">
        <v>0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332</v>
      </c>
      <c r="AT187" s="134" t="s">
        <v>111</v>
      </c>
      <c r="AU187" s="134" t="s">
        <v>77</v>
      </c>
      <c r="AY187" s="13" t="s">
        <v>109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3" t="s">
        <v>75</v>
      </c>
      <c r="BK187" s="135">
        <f>ROUND(I187*H187,2)</f>
        <v>0</v>
      </c>
      <c r="BL187" s="13" t="s">
        <v>332</v>
      </c>
      <c r="BM187" s="134" t="s">
        <v>333</v>
      </c>
    </row>
    <row r="188" spans="2:65" s="1" customFormat="1" ht="24" customHeight="1" x14ac:dyDescent="0.2">
      <c r="B188" s="123"/>
      <c r="C188" s="124"/>
      <c r="D188" s="124"/>
      <c r="E188" s="125"/>
      <c r="F188" s="126" t="s">
        <v>342</v>
      </c>
      <c r="G188" s="127"/>
      <c r="H188" s="128"/>
      <c r="I188" s="129"/>
      <c r="J188" s="129"/>
      <c r="K188" s="126" t="s">
        <v>1</v>
      </c>
      <c r="L188" s="25"/>
      <c r="M188" s="130" t="s">
        <v>1</v>
      </c>
      <c r="N188" s="131" t="s">
        <v>35</v>
      </c>
      <c r="O188" s="132">
        <v>0</v>
      </c>
      <c r="P188" s="132">
        <f>O188*H188</f>
        <v>0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332</v>
      </c>
      <c r="AT188" s="134" t="s">
        <v>111</v>
      </c>
      <c r="AU188" s="134" t="s">
        <v>77</v>
      </c>
      <c r="AY188" s="13" t="s">
        <v>109</v>
      </c>
      <c r="BE188" s="135">
        <f>IF(N188="základní",J188,0)</f>
        <v>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3" t="s">
        <v>75</v>
      </c>
      <c r="BK188" s="135">
        <f>ROUND(I188*H188,2)</f>
        <v>0</v>
      </c>
      <c r="BL188" s="13" t="s">
        <v>332</v>
      </c>
      <c r="BM188" s="134" t="s">
        <v>334</v>
      </c>
    </row>
    <row r="189" spans="2:65" s="1" customFormat="1" ht="16.5" customHeight="1" x14ac:dyDescent="0.2">
      <c r="B189" s="123"/>
      <c r="C189" s="124"/>
      <c r="D189" s="124"/>
      <c r="E189" s="125"/>
      <c r="F189" s="126" t="s">
        <v>342</v>
      </c>
      <c r="G189" s="127"/>
      <c r="H189" s="128"/>
      <c r="I189" s="129"/>
      <c r="J189" s="129"/>
      <c r="K189" s="126" t="s">
        <v>183</v>
      </c>
      <c r="L189" s="25"/>
      <c r="M189" s="130" t="s">
        <v>1</v>
      </c>
      <c r="N189" s="131" t="s">
        <v>35</v>
      </c>
      <c r="O189" s="132">
        <v>0</v>
      </c>
      <c r="P189" s="132">
        <f>O189*H189</f>
        <v>0</v>
      </c>
      <c r="Q189" s="132">
        <v>0</v>
      </c>
      <c r="R189" s="132">
        <f>Q189*H189</f>
        <v>0</v>
      </c>
      <c r="S189" s="132">
        <v>0</v>
      </c>
      <c r="T189" s="133">
        <f>S189*H189</f>
        <v>0</v>
      </c>
      <c r="AR189" s="134" t="s">
        <v>332</v>
      </c>
      <c r="AT189" s="134" t="s">
        <v>111</v>
      </c>
      <c r="AU189" s="134" t="s">
        <v>77</v>
      </c>
      <c r="AY189" s="13" t="s">
        <v>109</v>
      </c>
      <c r="BE189" s="135">
        <f>IF(N189="základní",J189,0)</f>
        <v>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3" t="s">
        <v>75</v>
      </c>
      <c r="BK189" s="135">
        <f>ROUND(I189*H189,2)</f>
        <v>0</v>
      </c>
      <c r="BL189" s="13" t="s">
        <v>332</v>
      </c>
      <c r="BM189" s="134" t="s">
        <v>335</v>
      </c>
    </row>
    <row r="190" spans="2:65" s="1" customFormat="1" ht="16.5" customHeight="1" x14ac:dyDescent="0.2">
      <c r="B190" s="123"/>
      <c r="C190" s="124"/>
      <c r="D190" s="124"/>
      <c r="E190" s="125"/>
      <c r="F190" s="126" t="s">
        <v>342</v>
      </c>
      <c r="G190" s="127"/>
      <c r="H190" s="128"/>
      <c r="I190" s="129"/>
      <c r="J190" s="129"/>
      <c r="K190" s="126" t="s">
        <v>183</v>
      </c>
      <c r="L190" s="25"/>
      <c r="M190" s="130" t="s">
        <v>1</v>
      </c>
      <c r="N190" s="131" t="s">
        <v>35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332</v>
      </c>
      <c r="AT190" s="134" t="s">
        <v>111</v>
      </c>
      <c r="AU190" s="134" t="s">
        <v>77</v>
      </c>
      <c r="AY190" s="13" t="s">
        <v>109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75</v>
      </c>
      <c r="BK190" s="135">
        <f>ROUND(I190*H190,2)</f>
        <v>0</v>
      </c>
      <c r="BL190" s="13" t="s">
        <v>332</v>
      </c>
      <c r="BM190" s="134" t="s">
        <v>336</v>
      </c>
    </row>
    <row r="191" spans="2:65" s="11" customFormat="1" ht="22.9" customHeight="1" x14ac:dyDescent="0.2">
      <c r="B191" s="111"/>
      <c r="D191" s="112" t="s">
        <v>69</v>
      </c>
      <c r="E191" s="121" t="s">
        <v>337</v>
      </c>
      <c r="F191" s="121" t="s">
        <v>338</v>
      </c>
      <c r="J191" s="122">
        <f>BK191</f>
        <v>0</v>
      </c>
      <c r="L191" s="111"/>
      <c r="M191" s="115"/>
      <c r="N191" s="116"/>
      <c r="O191" s="116"/>
      <c r="P191" s="117">
        <f>SUM(P192:P193)</f>
        <v>0</v>
      </c>
      <c r="Q191" s="116"/>
      <c r="R191" s="117">
        <f>SUM(R192:R193)</f>
        <v>0</v>
      </c>
      <c r="S191" s="116"/>
      <c r="T191" s="118">
        <f>SUM(T192:T193)</f>
        <v>0</v>
      </c>
      <c r="AR191" s="112" t="s">
        <v>217</v>
      </c>
      <c r="AT191" s="119" t="s">
        <v>69</v>
      </c>
      <c r="AU191" s="119" t="s">
        <v>75</v>
      </c>
      <c r="AY191" s="112" t="s">
        <v>109</v>
      </c>
      <c r="BK191" s="120">
        <f>SUM(BK192:BK193)</f>
        <v>0</v>
      </c>
    </row>
    <row r="192" spans="2:65" s="1" customFormat="1" ht="16.5" customHeight="1" x14ac:dyDescent="0.2">
      <c r="B192" s="123"/>
      <c r="C192" s="124"/>
      <c r="D192" s="124"/>
      <c r="E192" s="125"/>
      <c r="F192" s="126" t="s">
        <v>342</v>
      </c>
      <c r="G192" s="127"/>
      <c r="H192" s="128"/>
      <c r="I192" s="129"/>
      <c r="J192" s="129"/>
      <c r="K192" s="126" t="s">
        <v>115</v>
      </c>
      <c r="L192" s="25"/>
      <c r="M192" s="130" t="s">
        <v>1</v>
      </c>
      <c r="N192" s="131" t="s">
        <v>35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332</v>
      </c>
      <c r="AT192" s="134" t="s">
        <v>111</v>
      </c>
      <c r="AU192" s="134" t="s">
        <v>77</v>
      </c>
      <c r="AY192" s="13" t="s">
        <v>109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75</v>
      </c>
      <c r="BK192" s="135">
        <f>ROUND(I192*H192,2)</f>
        <v>0</v>
      </c>
      <c r="BL192" s="13" t="s">
        <v>332</v>
      </c>
      <c r="BM192" s="134" t="s">
        <v>339</v>
      </c>
    </row>
    <row r="193" spans="2:65" s="1" customFormat="1" ht="16.5" customHeight="1" x14ac:dyDescent="0.2">
      <c r="B193" s="123"/>
      <c r="C193" s="124"/>
      <c r="D193" s="124"/>
      <c r="E193" s="125"/>
      <c r="F193" s="126" t="s">
        <v>342</v>
      </c>
      <c r="G193" s="127"/>
      <c r="H193" s="128"/>
      <c r="I193" s="129"/>
      <c r="J193" s="129"/>
      <c r="K193" s="126" t="s">
        <v>183</v>
      </c>
      <c r="L193" s="25"/>
      <c r="M193" s="145" t="s">
        <v>1</v>
      </c>
      <c r="N193" s="146" t="s">
        <v>35</v>
      </c>
      <c r="O193" s="147">
        <v>0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34" t="s">
        <v>332</v>
      </c>
      <c r="AT193" s="134" t="s">
        <v>111</v>
      </c>
      <c r="AU193" s="134" t="s">
        <v>77</v>
      </c>
      <c r="AY193" s="13" t="s">
        <v>109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3" t="s">
        <v>75</v>
      </c>
      <c r="BK193" s="135">
        <f>ROUND(I193*H193,2)</f>
        <v>0</v>
      </c>
      <c r="BL193" s="13" t="s">
        <v>332</v>
      </c>
      <c r="BM193" s="134" t="s">
        <v>340</v>
      </c>
    </row>
    <row r="194" spans="2:65" s="1" customFormat="1" ht="6.95" customHeight="1" x14ac:dyDescent="0.2">
      <c r="B194" s="37"/>
      <c r="C194" s="38"/>
      <c r="D194" s="38"/>
      <c r="E194" s="38"/>
      <c r="F194" s="38"/>
      <c r="G194" s="38"/>
      <c r="H194" s="38"/>
      <c r="I194" s="38"/>
      <c r="J194" s="38"/>
      <c r="K194" s="38"/>
      <c r="L194" s="25"/>
    </row>
  </sheetData>
  <autoFilter ref="C124:K193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LIPOVADESTKAN - ULICE LÍP...</vt:lpstr>
      <vt:lpstr>'LIPOVADESTKAN - ULICE LÍP...'!Názvy_tisku</vt:lpstr>
      <vt:lpstr>'Rekapitulace stavby'!Názvy_tisku</vt:lpstr>
      <vt:lpstr>'LIPOVADESTKAN - ULICE LÍP...'!Oblast_tisku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PC-ZBYNEK\Zbynek</dc:creator>
  <cp:lastModifiedBy>Boris Vrbka</cp:lastModifiedBy>
  <cp:lastPrinted>2019-12-06T07:37:08Z</cp:lastPrinted>
  <dcterms:created xsi:type="dcterms:W3CDTF">2019-12-06T07:27:18Z</dcterms:created>
  <dcterms:modified xsi:type="dcterms:W3CDTF">2019-12-20T11:42:57Z</dcterms:modified>
</cp:coreProperties>
</file>