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zpo\Documents\ZAKAZKY\16-2022\051_Hrbitov Slapanice_Kube\Cena 220828\"/>
    </mc:Choice>
  </mc:AlternateContent>
  <xr:revisionPtr revIDLastSave="0" documentId="8_{5B4ABD07-38EE-4F6D-B115-FA8BCFC894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99 22051099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'099 22051099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'099 22051099 Pol'!$A$1:$Y$62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G42" i="1"/>
  <c r="H42" i="1" s="1"/>
  <c r="I42" i="1" s="1"/>
  <c r="F42" i="1"/>
  <c r="G41" i="1"/>
  <c r="F41" i="1"/>
  <c r="G39" i="1"/>
  <c r="F39" i="1"/>
  <c r="H39" i="1" s="1"/>
  <c r="H43" i="1" s="1"/>
  <c r="G61" i="12"/>
  <c r="BA53" i="12"/>
  <c r="BA27" i="12"/>
  <c r="BA23" i="12"/>
  <c r="V8" i="12"/>
  <c r="G9" i="12"/>
  <c r="I9" i="12"/>
  <c r="I8" i="12" s="1"/>
  <c r="K9" i="12"/>
  <c r="M9" i="12"/>
  <c r="O9" i="12"/>
  <c r="O8" i="12" s="1"/>
  <c r="Q9" i="12"/>
  <c r="Q8" i="12" s="1"/>
  <c r="V9" i="12"/>
  <c r="G15" i="12"/>
  <c r="G8" i="12" s="1"/>
  <c r="I15" i="12"/>
  <c r="K15" i="12"/>
  <c r="K8" i="12" s="1"/>
  <c r="O15" i="12"/>
  <c r="Q15" i="12"/>
  <c r="V15" i="12"/>
  <c r="G18" i="12"/>
  <c r="M18" i="12" s="1"/>
  <c r="M17" i="12" s="1"/>
  <c r="I18" i="12"/>
  <c r="I17" i="12" s="1"/>
  <c r="K18" i="12"/>
  <c r="K17" i="12" s="1"/>
  <c r="O18" i="12"/>
  <c r="O17" i="12" s="1"/>
  <c r="Q18" i="12"/>
  <c r="V18" i="12"/>
  <c r="V17" i="12" s="1"/>
  <c r="G22" i="12"/>
  <c r="I22" i="12"/>
  <c r="K22" i="12"/>
  <c r="M22" i="12"/>
  <c r="O22" i="12"/>
  <c r="Q22" i="12"/>
  <c r="Q17" i="12" s="1"/>
  <c r="V22" i="12"/>
  <c r="G26" i="12"/>
  <c r="G17" i="12" s="1"/>
  <c r="I26" i="12"/>
  <c r="K26" i="12"/>
  <c r="M26" i="12"/>
  <c r="O26" i="12"/>
  <c r="Q26" i="12"/>
  <c r="V26" i="12"/>
  <c r="I29" i="12"/>
  <c r="O29" i="12"/>
  <c r="G30" i="12"/>
  <c r="G29" i="12" s="1"/>
  <c r="I30" i="12"/>
  <c r="K30" i="12"/>
  <c r="K29" i="12" s="1"/>
  <c r="O30" i="12"/>
  <c r="Q30" i="12"/>
  <c r="Q29" i="12" s="1"/>
  <c r="V30" i="12"/>
  <c r="V29" i="12" s="1"/>
  <c r="I35" i="12"/>
  <c r="Q35" i="12"/>
  <c r="V35" i="12"/>
  <c r="G36" i="12"/>
  <c r="G35" i="12" s="1"/>
  <c r="I36" i="12"/>
  <c r="K36" i="12"/>
  <c r="K35" i="12" s="1"/>
  <c r="O36" i="12"/>
  <c r="O35" i="12" s="1"/>
  <c r="Q36" i="12"/>
  <c r="V36" i="12"/>
  <c r="G38" i="12"/>
  <c r="G39" i="12"/>
  <c r="I39" i="12"/>
  <c r="K39" i="12"/>
  <c r="K38" i="12" s="1"/>
  <c r="M39" i="12"/>
  <c r="O39" i="12"/>
  <c r="O38" i="12" s="1"/>
  <c r="Q39" i="12"/>
  <c r="V39" i="12"/>
  <c r="V38" i="12" s="1"/>
  <c r="G41" i="12"/>
  <c r="I41" i="12"/>
  <c r="K41" i="12"/>
  <c r="M41" i="12"/>
  <c r="M38" i="12" s="1"/>
  <c r="O41" i="12"/>
  <c r="Q41" i="12"/>
  <c r="Q38" i="12" s="1"/>
  <c r="V41" i="12"/>
  <c r="G43" i="12"/>
  <c r="M43" i="12" s="1"/>
  <c r="I43" i="12"/>
  <c r="K43" i="12"/>
  <c r="O43" i="12"/>
  <c r="Q43" i="12"/>
  <c r="V43" i="12"/>
  <c r="G45" i="12"/>
  <c r="M45" i="12" s="1"/>
  <c r="I45" i="12"/>
  <c r="I38" i="12" s="1"/>
  <c r="K45" i="12"/>
  <c r="O45" i="12"/>
  <c r="Q45" i="12"/>
  <c r="V45" i="12"/>
  <c r="G54" i="12"/>
  <c r="K54" i="12"/>
  <c r="O54" i="12"/>
  <c r="Q54" i="12"/>
  <c r="V54" i="12"/>
  <c r="G55" i="12"/>
  <c r="I55" i="12"/>
  <c r="I54" i="12" s="1"/>
  <c r="K55" i="12"/>
  <c r="M55" i="12"/>
  <c r="M54" i="12" s="1"/>
  <c r="O55" i="12"/>
  <c r="Q55" i="12"/>
  <c r="V55" i="12"/>
  <c r="G56" i="12"/>
  <c r="K56" i="12"/>
  <c r="G57" i="12"/>
  <c r="I57" i="12"/>
  <c r="I56" i="12" s="1"/>
  <c r="K57" i="12"/>
  <c r="M57" i="12"/>
  <c r="M56" i="12" s="1"/>
  <c r="O57" i="12"/>
  <c r="Q57" i="12"/>
  <c r="Q56" i="12" s="1"/>
  <c r="V57" i="12"/>
  <c r="G58" i="12"/>
  <c r="I58" i="12"/>
  <c r="K58" i="12"/>
  <c r="M58" i="12"/>
  <c r="O58" i="12"/>
  <c r="O56" i="12" s="1"/>
  <c r="Q58" i="12"/>
  <c r="V58" i="12"/>
  <c r="V56" i="12" s="1"/>
  <c r="G59" i="12"/>
  <c r="I59" i="12"/>
  <c r="K59" i="12"/>
  <c r="M59" i="12"/>
  <c r="O59" i="12"/>
  <c r="Q59" i="12"/>
  <c r="V59" i="12"/>
  <c r="AE61" i="12"/>
  <c r="I20" i="1"/>
  <c r="I19" i="1"/>
  <c r="I18" i="1"/>
  <c r="I17" i="1"/>
  <c r="I16" i="1"/>
  <c r="I60" i="1"/>
  <c r="J59" i="1" s="1"/>
  <c r="F43" i="1"/>
  <c r="G43" i="1"/>
  <c r="G25" i="1" s="1"/>
  <c r="A25" i="1" s="1"/>
  <c r="A26" i="1" s="1"/>
  <c r="G26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J53" i="1" l="1"/>
  <c r="J54" i="1"/>
  <c r="J55" i="1"/>
  <c r="J56" i="1"/>
  <c r="J57" i="1"/>
  <c r="J58" i="1"/>
  <c r="G28" i="1"/>
  <c r="G23" i="1"/>
  <c r="AF61" i="12"/>
  <c r="M30" i="12"/>
  <c r="M29" i="12" s="1"/>
  <c r="M36" i="12"/>
  <c r="M35" i="12" s="1"/>
  <c r="M15" i="12"/>
  <c r="M8" i="12" s="1"/>
  <c r="I21" i="1"/>
  <c r="I39" i="1"/>
  <c r="I43" i="1" s="1"/>
  <c r="J60" i="1" l="1"/>
  <c r="A23" i="1"/>
  <c r="A24" i="1" s="1"/>
  <c r="G24" i="1" s="1"/>
  <c r="A27" i="1" s="1"/>
  <c r="A29" i="1" s="1"/>
  <c r="G29" i="1" s="1"/>
  <c r="G27" i="1" s="1"/>
  <c r="J39" i="1"/>
  <c r="J43" i="1" s="1"/>
  <c r="J41" i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Jerabek</author>
  </authors>
  <commentList>
    <comment ref="S6" authorId="0" shapeId="0" xr:uid="{F3A13F07-A42C-432C-B37D-96AB9FEFFC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3E15D46-BBFF-4CA6-9F4E-C86DE4F7BD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<sst xmlns="http://schemas.openxmlformats.org/spreadsheetml/2006/main" count="373" uniqueCount="196">
  <si>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</si>
  <si>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</si>
  <si>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</si>
  <si>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</si>
  <si>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</si>
  <si>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</si>
  <si>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</si>
  <si>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</si>
  <si>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</si>
  <si>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</si>
  <si>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</si>
  <si>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</si>
  <si>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</si>
  <si>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</si>
  <si>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</si>
  <si>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</si>
  <si>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</si>
  <si>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</si>
  <si>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</si>
  <si>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</si>
  <si>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</si>
  <si>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</si>
  <si>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</si>
  <si>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</si>
  <si>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</si>
  <si>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</si>
  <si>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</si>
  <si>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</si>
  <si>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</si>
  <si>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</si>
  <si>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</si>
  <si>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</si>
  <si>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</si>
  <si>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</si>
  <si>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</si>
  <si>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</si>
  <si>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</si>
  <si>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</si>
  <si>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</si>
  <si>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</si>
  <si>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</si>
  <si>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</si>
  <si>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</si>
  <si>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22051099</t>
  </si>
  <si>
    <t>Demolice stávajícího objektu</t>
  </si>
  <si>
    <t>099</t>
  </si>
  <si>
    <t>Objekt:</t>
  </si>
  <si>
    <t>Rozpočet:</t>
  </si>
  <si>
    <t>2022051</t>
  </si>
  <si>
    <t>Rozšíření hřbitova - technické zázemí, Šlapanice</t>
  </si>
  <si>
    <t>Město Šlapanice</t>
  </si>
  <si>
    <t>Masarykovo náměstí 100/7</t>
  </si>
  <si>
    <t>Šlapanice</t>
  </si>
  <si>
    <t>66451</t>
  </si>
  <si>
    <t>00282651</t>
  </si>
  <si>
    <t>CZ00282651</t>
  </si>
  <si>
    <t>KUBE s.r.o.</t>
  </si>
  <si>
    <t>Horova 3121/68</t>
  </si>
  <si>
    <t>Brno-Žabovřesky</t>
  </si>
  <si>
    <t>61600</t>
  </si>
  <si>
    <t>28261950</t>
  </si>
  <si>
    <t>CZ28261950</t>
  </si>
  <si>
    <t>Stavba</t>
  </si>
  <si>
    <t>Stavební objekt</t>
  </si>
  <si>
    <t>Celkem za stavbu</t>
  </si>
  <si>
    <t>CZK</t>
  </si>
  <si>
    <t>#POPS</t>
  </si>
  <si>
    <t>Popis stavby: 2022051 - Rozšíření hřbitova - technické zázemí, Šlapanice</t>
  </si>
  <si>
    <t>#POPO</t>
  </si>
  <si>
    <t>Popis objektu: 099 - Demolice stávajícího objektu</t>
  </si>
  <si>
    <t>#POPR</t>
  </si>
  <si>
    <t>Popis rozpočtu: 22051099 - Demolice stávajícího objektu</t>
  </si>
  <si>
    <t>Rekapitulace dílů</t>
  </si>
  <si>
    <t>Typ dílu</t>
  </si>
  <si>
    <t>1</t>
  </si>
  <si>
    <t>Zemní práce</t>
  </si>
  <si>
    <t>96</t>
  </si>
  <si>
    <t>Bourání konstrukcí</t>
  </si>
  <si>
    <t>98</t>
  </si>
  <si>
    <t>Demolice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</si>
  <si>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</si>
  <si>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</si>
  <si>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</si>
  <si>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</si>
  <si>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</si>
  <si>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</si>
  <si>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</si>
  <si>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</si>
  <si>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</si>
  <si>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</si>
  <si>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</si>
  <si>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</si>
  <si>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</si>
  <si>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</si>
  <si>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</si>
  <si>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</si>
  <si>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</si>
  <si>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</si>
  <si>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</si>
  <si>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</si>
  <si>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</si>
  <si>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</si>
  <si>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</si>
  <si>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</si>
  <si>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</si>
  <si>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</si>
  <si>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</si>
  <si>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</si>
  <si>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</si>
  <si>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</si>
  <si>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</si>
  <si>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</si>
  <si>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</si>
  <si>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</si>
  <si>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</si>
  <si>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</si>
  <si>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174101101R00</t>
  </si>
  <si>
    <t>Zásyp sypaninou se zhutněním jam, šachet, rýh nebo kolem objektů v těchto vykopávkách</t>
  </si>
  <si>
    <t>m3</t>
  </si>
  <si>
    <t>800-1</t>
  </si>
  <si>
    <t>RTS 22/ II</t>
  </si>
  <si>
    <t>Práce</t>
  </si>
  <si>
    <t>Běžná</t>
  </si>
  <si>
    <t>POL1_</t>
  </si>
  <si>
    <t>z jakékoliv horniny s uložením výkopku po vrstvách,</t>
  </si>
  <si>
    <t>SPI</t>
  </si>
  <si>
    <t xml:space="preserve">předpokládaný zásyp vybouraných základů, srovnání do úrovně PT : </t>
  </si>
  <si>
    <t>VV</t>
  </si>
  <si>
    <t>odhad základových konstrukcí : 0,85*0,45*(10,05+2,75)*2</t>
  </si>
  <si>
    <t>0,85*0,3*(2,75*2+2,9+1,2)</t>
  </si>
  <si>
    <t>základová deska : 0,15*(10,05*3,65)</t>
  </si>
  <si>
    <t>59691019.AR</t>
  </si>
  <si>
    <t>zemina recyklovaná</t>
  </si>
  <si>
    <t>t</t>
  </si>
  <si>
    <t>SPCM</t>
  </si>
  <si>
    <t>Specifikace</t>
  </si>
  <si>
    <t>POL3_</t>
  </si>
  <si>
    <t>Odkaz na mn. položky pořadí 1 : 17,74238*1,8</t>
  </si>
  <si>
    <t>961044111R00</t>
  </si>
  <si>
    <t>Bourání základů z betonu prostého</t>
  </si>
  <si>
    <t>801-3</t>
  </si>
  <si>
    <t>nebo vybourání otvorů průřezové plochy přes 4 m2 v základech,</t>
  </si>
  <si>
    <t>962031116R00</t>
  </si>
  <si>
    <t>Bourání příček z cihel pálených plných, tloušťky 140 mm</t>
  </si>
  <si>
    <t>m2</t>
  </si>
  <si>
    <t>nebo vybourání otvorů průřezové plochy přes 4 m2 v příčkách, včetně pomocného lešení o výšce podlahy do 1900 mm a pro zatížení do 1,5 kPa  (150 kg/m2),</t>
  </si>
  <si>
    <t>venkovní příčky : 2,15*(2,7+1,2)</t>
  </si>
  <si>
    <t>venkovní copilitová stěna : -1,54*2,7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</si>
  <si>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</si>
  <si>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</si>
  <si>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</si>
  <si>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venkovní copilitová stěna : 1,54*2,7</t>
  </si>
  <si>
    <t>981011315R00</t>
  </si>
  <si>
    <t>Demolice budov prováděné postupným rozebíráním z cihel, kamene, smíšeného a hrázděného zdiva, tvárnic na maltu vápennou nebo vápenocementovou, s podílem konstrukcí přes 25 do 30 %</t>
  </si>
  <si>
    <t>800-6</t>
  </si>
  <si>
    <t xml:space="preserve">obestavěný prostor cca : </t>
  </si>
  <si>
    <t>stavba : 2,9*(10,05*3,65)</t>
  </si>
  <si>
    <t>střecha : (0,55+0,35)/2*(10,05*4,7)</t>
  </si>
  <si>
    <t>998981123R00</t>
  </si>
  <si>
    <t>Přesun hmot pro demolice obj. postup. rozebíráním postupným rozebíráním, výšky do 21 m</t>
  </si>
  <si>
    <t>POL7_</t>
  </si>
  <si>
    <t>(JKSO 801 až 803, 811 až 815) bez omezení</t>
  </si>
  <si>
    <t>979083117R00</t>
  </si>
  <si>
    <t>Vodorovné přemístění suti přes 5000 m do 6000 m</t>
  </si>
  <si>
    <t>POL8_</t>
  </si>
  <si>
    <t>včetně naložení na dopravní prostředek a složení,</t>
  </si>
  <si>
    <t>979083191R00</t>
  </si>
  <si>
    <t>Vodorovné přemístění suti za každých dalších započatých 1000 m přes 6000 m</t>
  </si>
  <si>
    <t>Přesun suti</t>
  </si>
  <si>
    <t>979093111R00</t>
  </si>
  <si>
    <t>Uložení suti na skládku bez zhutnění</t>
  </si>
  <si>
    <t>s hrubým urovnáním,</t>
  </si>
  <si>
    <t>979990107R00</t>
  </si>
  <si>
    <t>Poplatek za skládku za uložení, směs betonu, cihel a dřeva,  , skupina 17 09 04 z Katalogu odpadů</t>
  </si>
  <si>
    <t>Indiv</t>
  </si>
  <si>
    <t>POP</t>
  </si>
  <si>
    <t/>
  </si>
  <si>
    <t>Cena je stanovena jako průměrná za jednotlivé druhy a objemy odpadu. Odpad bude vytříděn dle druhů !!</t>
  </si>
  <si>
    <t>005124010R</t>
  </si>
  <si>
    <t>Koordinační činnost</t>
  </si>
  <si>
    <t>Soubor</t>
  </si>
  <si>
    <t>POL99_8</t>
  </si>
  <si>
    <t>005211020R</t>
  </si>
  <si>
    <t>Ochrana stávaj. inženýrských sítí na staveništi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</si>
  <si>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</si>
  <si>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</si>
  <si>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</si>
  <si>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</si>
  <si>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SUM</t>
  </si>
  <si>
    <t>Dle souhrnné technické zprávy:</t>
  </si>
  <si>
    <t>1 17 01 01 beton 8 t AN3</t>
  </si>
  <si>
    <t>2 17 01 02 cihly 33 m3 AN3</t>
  </si>
  <si>
    <t>3 17 02 02 sklo 0,3t AN3</t>
  </si>
  <si>
    <t>4 17 04 05 železo a ocel 0,3t AN3</t>
  </si>
  <si>
    <t>5 20 02 02 zemina a kameny 10 m3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</si>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</sst>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Pqin4ld+PMr+kCS6lCjortygQRODq3WTc5upDl0acFJk/5izm7rPKnj/J2Ule4atGmy35VS8xtqBenWUb0VxDQ==" saltValue="mrGHaeo5Ck0ByUB8WCFKn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8" t="s">
        <v>22</v>
      </c>
      <c r="C2" s="109"/>
      <c r="D2" s="110" t="s">
        <v>48</v>
      </c>
      <c r="E2" s="111" t="s">
        <v>49</v>
      </c>
      <c r="F2" s="112"/>
      <c r="G2" s="112"/>
      <c r="H2" s="112"/>
      <c r="I2" s="112"/>
      <c r="J2" s="113"/>
      <c r="O2" s="1"/>
    </row>
    <row r="3" spans="1:15" ht="27" customHeight="1" x14ac:dyDescent="0.25">
      <c r="A3" s="2"/>
      <c r="B3" s="114" t="s">
        <v>46</v>
      </c>
      <c r="C3" s="109"/>
      <c r="D3" s="115" t="s">
        <v>45</v>
      </c>
      <c r="E3" s="116" t="s">
        <v>44</v>
      </c>
      <c r="F3" s="117"/>
      <c r="G3" s="117"/>
      <c r="H3" s="117"/>
      <c r="I3" s="117"/>
      <c r="J3" s="118"/>
    </row>
    <row r="4" spans="1:15" ht="23.25" customHeight="1" x14ac:dyDescent="0.25">
      <c r="A4" s="104">
        <v>7214</v>
      </c>
      <c r="B4" s="119" t="s">
        <v>47</v>
      </c>
      <c r="C4" s="120"/>
      <c r="D4" s="121" t="s">
        <v>43</v>
      </c>
      <c r="E4" s="122" t="s">
        <v>44</v>
      </c>
      <c r="F4" s="123"/>
      <c r="G4" s="123"/>
      <c r="H4" s="123"/>
      <c r="I4" s="123"/>
      <c r="J4" s="124"/>
    </row>
    <row r="5" spans="1:15" ht="24" customHeight="1" x14ac:dyDescent="0.25">
      <c r="A5" s="2"/>
      <c r="B5" s="30" t="s">
        <v>42</v>
      </c>
      <c r="D5" s="125" t="s">
        <v>50</v>
      </c>
      <c r="E5" s="87"/>
      <c r="F5" s="87"/>
      <c r="G5" s="87"/>
      <c r="H5" s="18" t="s">
        <v>40</v>
      </c>
      <c r="I5" s="127" t="s">
        <v>54</v>
      </c>
      <c r="J5" s="8"/>
    </row>
    <row r="6" spans="1:15" ht="15.75" customHeight="1" x14ac:dyDescent="0.25">
      <c r="A6" s="2"/>
      <c r="B6" s="27"/>
      <c r="C6" s="52"/>
      <c r="D6" s="107" t="s">
        <v>51</v>
      </c>
      <c r="E6" s="88"/>
      <c r="F6" s="88"/>
      <c r="G6" s="88"/>
      <c r="H6" s="18" t="s">
        <v>34</v>
      </c>
      <c r="I6" s="127" t="s">
        <v>55</v>
      </c>
      <c r="J6" s="8"/>
    </row>
    <row r="7" spans="1:15" ht="15.75" customHeight="1" x14ac:dyDescent="0.25">
      <c r="A7" s="2"/>
      <c r="B7" s="28"/>
      <c r="C7" s="53"/>
      <c r="D7" s="105" t="s">
        <v>53</v>
      </c>
      <c r="E7" s="126" t="s">
        <v>52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06" t="s">
        <v>56</v>
      </c>
      <c r="H8" s="18" t="s">
        <v>40</v>
      </c>
      <c r="I8" s="127" t="s">
        <v>60</v>
      </c>
      <c r="J8" s="8"/>
    </row>
    <row r="9" spans="1:15" ht="15.75" hidden="1" customHeight="1" x14ac:dyDescent="0.25">
      <c r="A9" s="2"/>
      <c r="B9" s="2"/>
      <c r="D9" s="106" t="s">
        <v>57</v>
      </c>
      <c r="H9" s="18" t="s">
        <v>34</v>
      </c>
      <c r="I9" s="127" t="s">
        <v>61</v>
      </c>
      <c r="J9" s="8"/>
    </row>
    <row r="10" spans="1:15" ht="15.75" hidden="1" customHeight="1" x14ac:dyDescent="0.25">
      <c r="A10" s="2"/>
      <c r="B10" s="34"/>
      <c r="C10" s="53"/>
      <c r="D10" s="105" t="s">
        <v>59</v>
      </c>
      <c r="E10" s="128" t="s">
        <v>58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7"/>
      <c r="C12" s="52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8"/>
      <c r="C13" s="53"/>
      <c r="D13" s="133"/>
      <c r="E13" s="131"/>
      <c r="F13" s="132"/>
      <c r="G13" s="132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SUMIF(F53:F59,A16,I53:I59)+SUMIF(F53:F59,"PSU",I53:I59)</f>
        <v>0</v>
      </c>
      <c r="J16" s="81"/>
    </row>
    <row r="17" spans="1:10" ht="23.25" customHeight="1" x14ac:dyDescent="0.25">
      <c r="A17" s="19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SUMIF(F53:F59,A17,I53:I59)</f>
        <v>0</v>
      </c>
      <c r="J17" s="81"/>
    </row>
    <row r="18" spans="1:10" ht="23.25" customHeight="1" x14ac:dyDescent="0.25">
      <c r="A18" s="196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SUMIF(F53:F59,A18,I53:I59)</f>
        <v>0</v>
      </c>
      <c r="J18" s="81"/>
    </row>
    <row r="19" spans="1:10" ht="23.25" customHeight="1" x14ac:dyDescent="0.25">
      <c r="A19" s="196" t="s">
        <v>85</v>
      </c>
      <c r="B19" s="37" t="s">
        <v>27</v>
      </c>
      <c r="C19" s="58"/>
      <c r="D19" s="59"/>
      <c r="E19" s="79"/>
      <c r="F19" s="80"/>
      <c r="G19" s="79"/>
      <c r="H19" s="80"/>
      <c r="I19" s="79">
        <f>SUMIF(F53:F59,A19,I53:I59)</f>
        <v>0</v>
      </c>
      <c r="J19" s="81"/>
    </row>
    <row r="20" spans="1:10" ht="23.25" customHeight="1" x14ac:dyDescent="0.25">
      <c r="A20" s="196" t="s">
        <v>86</v>
      </c>
      <c r="B20" s="37" t="s">
        <v>28</v>
      </c>
      <c r="C20" s="58"/>
      <c r="D20" s="59"/>
      <c r="E20" s="79"/>
      <c r="F20" s="80"/>
      <c r="G20" s="79"/>
      <c r="H20" s="80"/>
      <c r="I20" s="79">
        <f>SUMIF(F53:F59,A20,I53:I59)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IF((((A24/10)-INT(A24/10))*100)&gt;50, ROUNDUP(A23, 1), ROUNDDOWN(A23, 1))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IF((((A26/10)-INT(A26/10))*100)&gt;50, ROUNDUP(A25, 1), ROUNDDOWN(A25, 1))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IF((((A29/10)-INT(A29/10))*100)&gt;50, ROUNDUP(A27, 1), ROUNDDOWN(A27, 1))</f>
        <v>0</v>
      </c>
      <c r="H29" s="173"/>
      <c r="I29" s="173"/>
      <c r="J29" s="174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62</v>
      </c>
      <c r="C39" s="147"/>
      <c r="D39" s="147"/>
      <c r="E39" s="147"/>
      <c r="F39" s="148">
        <f>'099 22051099 Pol'!AE61</f>
        <v>0</v>
      </c>
      <c r="G39" s="149">
        <f>'099 22051099 Pol'!AF61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5">
      <c r="A40" s="136">
        <v>2</v>
      </c>
      <c r="B40" s="152"/>
      <c r="C40" s="153" t="s">
        <v>63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5">
      <c r="A41" s="136">
        <v>2</v>
      </c>
      <c r="B41" s="152" t="s">
        <v>45</v>
      </c>
      <c r="C41" s="153" t="s">
        <v>44</v>
      </c>
      <c r="D41" s="153"/>
      <c r="E41" s="153"/>
      <c r="F41" s="154">
        <f>'099 22051099 Pol'!AE61</f>
        <v>0</v>
      </c>
      <c r="G41" s="155">
        <f>'099 22051099 Pol'!AF61</f>
        <v>0</v>
      </c>
      <c r="H41" s="155">
        <f>(F41*SazbaDPH1/100)+(G41*SazbaDPH2/100)</f>
        <v>0</v>
      </c>
      <c r="I41" s="155">
        <f>F41+G41+H41</f>
        <v>0</v>
      </c>
      <c r="J41" s="156" t="str">
        <f>IF(_xlfn.SINGLE(CenaCelkemVypocet)=0,"",I41/_xlfn.SINGLE(CenaCelkemVypocet)*100)</f>
        <v/>
      </c>
    </row>
    <row r="42" spans="1:10" ht="25.5" hidden="1" customHeight="1" x14ac:dyDescent="0.25">
      <c r="A42" s="136">
        <v>3</v>
      </c>
      <c r="B42" s="157" t="s">
        <v>43</v>
      </c>
      <c r="C42" s="147" t="s">
        <v>44</v>
      </c>
      <c r="D42" s="147"/>
      <c r="E42" s="147"/>
      <c r="F42" s="158">
        <f>'099 22051099 Pol'!AE61</f>
        <v>0</v>
      </c>
      <c r="G42" s="150">
        <f>'099 22051099 Pol'!AF61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hidden="1" customHeight="1" x14ac:dyDescent="0.25">
      <c r="A43" s="136"/>
      <c r="B43" s="159" t="s">
        <v>64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5">
      <c r="A45" t="s">
        <v>66</v>
      </c>
      <c r="B45" t="s">
        <v>67</v>
      </c>
    </row>
    <row r="46" spans="1:10" x14ac:dyDescent="0.25">
      <c r="A46" t="s">
        <v>68</v>
      </c>
      <c r="B46" t="s">
        <v>69</v>
      </c>
    </row>
    <row r="47" spans="1:10" x14ac:dyDescent="0.25">
      <c r="A47" t="s">
        <v>70</v>
      </c>
      <c r="B47" t="s">
        <v>71</v>
      </c>
    </row>
    <row r="50" spans="1:10" ht="15.6" x14ac:dyDescent="0.3">
      <c r="B50" s="175" t="s">
        <v>72</v>
      </c>
    </row>
    <row r="52" spans="1:10" ht="25.5" customHeight="1" x14ac:dyDescent="0.25">
      <c r="A52" s="177"/>
      <c r="B52" s="180" t="s">
        <v>17</v>
      </c>
      <c r="C52" s="180" t="s">
        <v>5</v>
      </c>
      <c r="D52" s="181"/>
      <c r="E52" s="181"/>
      <c r="F52" s="182" t="s">
        <v>73</v>
      </c>
      <c r="G52" s="182"/>
      <c r="H52" s="182"/>
      <c r="I52" s="182" t="s">
        <v>29</v>
      </c>
      <c r="J52" s="182" t="s">
        <v>0</v>
      </c>
    </row>
    <row r="53" spans="1:10" ht="36.75" customHeight="1" x14ac:dyDescent="0.25">
      <c r="A53" s="178"/>
      <c r="B53" s="183" t="s">
        <v>74</v>
      </c>
      <c r="C53" s="184" t="s">
        <v>75</v>
      </c>
      <c r="D53" s="185"/>
      <c r="E53" s="185"/>
      <c r="F53" s="192" t="s">
        <v>24</v>
      </c>
      <c r="G53" s="193"/>
      <c r="H53" s="193"/>
      <c r="I53" s="193">
        <f>'099 22051099 Pol'!G8</f>
        <v>0</v>
      </c>
      <c r="J53" s="189" t="str">
        <f>IF(I60=0,"",I53/I60*100)</f>
        <v/>
      </c>
    </row>
    <row r="54" spans="1:10" ht="36.75" customHeight="1" x14ac:dyDescent="0.25">
      <c r="A54" s="178"/>
      <c r="B54" s="183" t="s">
        <v>76</v>
      </c>
      <c r="C54" s="184" t="s">
        <v>77</v>
      </c>
      <c r="D54" s="185"/>
      <c r="E54" s="185"/>
      <c r="F54" s="192" t="s">
        <v>24</v>
      </c>
      <c r="G54" s="193"/>
      <c r="H54" s="193"/>
      <c r="I54" s="193">
        <f>'099 22051099 Pol'!G17</f>
        <v>0</v>
      </c>
      <c r="J54" s="189" t="str">
        <f>IF(I60=0,"",I54/I60*100)</f>
        <v/>
      </c>
    </row>
    <row r="55" spans="1:10" ht="36.75" customHeight="1" x14ac:dyDescent="0.25">
      <c r="A55" s="178"/>
      <c r="B55" s="183" t="s">
        <v>78</v>
      </c>
      <c r="C55" s="184" t="s">
        <v>79</v>
      </c>
      <c r="D55" s="185"/>
      <c r="E55" s="185"/>
      <c r="F55" s="192" t="s">
        <v>24</v>
      </c>
      <c r="G55" s="193"/>
      <c r="H55" s="193"/>
      <c r="I55" s="193">
        <f>'099 22051099 Pol'!G29</f>
        <v>0</v>
      </c>
      <c r="J55" s="189" t="str">
        <f>IF(I60=0,"",I55/I60*100)</f>
        <v/>
      </c>
    </row>
    <row r="56" spans="1:10" ht="36.75" customHeight="1" x14ac:dyDescent="0.25">
      <c r="A56" s="178"/>
      <c r="B56" s="183" t="s">
        <v>80</v>
      </c>
      <c r="C56" s="184" t="s">
        <v>81</v>
      </c>
      <c r="D56" s="185"/>
      <c r="E56" s="185"/>
      <c r="F56" s="192" t="s">
        <v>24</v>
      </c>
      <c r="G56" s="193"/>
      <c r="H56" s="193"/>
      <c r="I56" s="193">
        <f>'099 22051099 Pol'!G35</f>
        <v>0</v>
      </c>
      <c r="J56" s="189" t="str">
        <f>IF(I60=0,"",I56/I60*100)</f>
        <v/>
      </c>
    </row>
    <row r="57" spans="1:10" ht="36.75" customHeight="1" x14ac:dyDescent="0.25">
      <c r="A57" s="178"/>
      <c r="B57" s="183" t="s">
        <v>82</v>
      </c>
      <c r="C57" s="184" t="s">
        <v>83</v>
      </c>
      <c r="D57" s="185"/>
      <c r="E57" s="185"/>
      <c r="F57" s="192" t="s">
        <v>84</v>
      </c>
      <c r="G57" s="193"/>
      <c r="H57" s="193"/>
      <c r="I57" s="193">
        <f>'099 22051099 Pol'!G38</f>
        <v>0</v>
      </c>
      <c r="J57" s="189" t="str">
        <f>IF(I60=0,"",I57/I60*100)</f>
        <v/>
      </c>
    </row>
    <row r="58" spans="1:10" ht="36.75" customHeight="1" x14ac:dyDescent="0.25">
      <c r="A58" s="178"/>
      <c r="B58" s="183" t="s">
        <v>85</v>
      </c>
      <c r="C58" s="184" t="s">
        <v>27</v>
      </c>
      <c r="D58" s="185"/>
      <c r="E58" s="185"/>
      <c r="F58" s="192" t="s">
        <v>85</v>
      </c>
      <c r="G58" s="193"/>
      <c r="H58" s="193"/>
      <c r="I58" s="193">
        <f>'099 22051099 Pol'!G54</f>
        <v>0</v>
      </c>
      <c r="J58" s="189" t="str">
        <f>IF(I60=0,"",I58/I60*100)</f>
        <v/>
      </c>
    </row>
    <row r="59" spans="1:10" ht="36.75" customHeight="1" x14ac:dyDescent="0.25">
      <c r="A59" s="178"/>
      <c r="B59" s="183" t="s">
        <v>86</v>
      </c>
      <c r="C59" s="184" t="s">
        <v>28</v>
      </c>
      <c r="D59" s="185"/>
      <c r="E59" s="185"/>
      <c r="F59" s="192" t="s">
        <v>86</v>
      </c>
      <c r="G59" s="193"/>
      <c r="H59" s="193"/>
      <c r="I59" s="193">
        <f>'099 22051099 Pol'!G56</f>
        <v>0</v>
      </c>
      <c r="J59" s="189" t="str">
        <f>IF(I60=0,"",I59/I60*100)</f>
        <v/>
      </c>
    </row>
    <row r="60" spans="1:10" ht="25.5" customHeight="1" x14ac:dyDescent="0.25">
      <c r="A60" s="179"/>
      <c r="B60" s="186" t="s">
        <v>1</v>
      </c>
      <c r="C60" s="187"/>
      <c r="D60" s="188"/>
      <c r="E60" s="188"/>
      <c r="F60" s="194"/>
      <c r="G60" s="195"/>
      <c r="H60" s="195"/>
      <c r="I60" s="195">
        <f>SUM(I53:I59)</f>
        <v>0</v>
      </c>
      <c r="J60" s="190">
        <f>SUM(J53:J59)</f>
        <v>0</v>
      </c>
    </row>
    <row r="61" spans="1:10" x14ac:dyDescent="0.25">
      <c r="F61" s="135"/>
      <c r="G61" s="135"/>
      <c r="H61" s="135"/>
      <c r="I61" s="135"/>
      <c r="J61" s="191"/>
    </row>
    <row r="62" spans="1:10" x14ac:dyDescent="0.25">
      <c r="F62" s="135"/>
      <c r="G62" s="135"/>
      <c r="H62" s="135"/>
      <c r="I62" s="135"/>
      <c r="J62" s="191"/>
    </row>
    <row r="63" spans="1:10" x14ac:dyDescent="0.25">
      <c r="F63" s="135"/>
      <c r="G63" s="135"/>
      <c r="H63" s="135"/>
      <c r="I63" s="135"/>
      <c r="J63" s="191"/>
    </row>
  </sheetData>
  <sheetProtection algorithmName="SHA-512" hashValue="J2N2IFEgYrCKqJprTlMiRCjfJFXgpySsScQUR9vRR0NPumsxJdNsx0l0wj7lKIvWWl4TxtS3iKDf8ZBtpA1AmA==" saltValue="1F50mHdgBwDuvuQV1KEVp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/Pm1vM/nxVZj2S6+Gu/MHgCYR6q8Xf23am6x1VKZ666CVCVYgskAoaWpR/nggbgHqXg791+sqWKciNj5U+lD9w==" saltValue="1bwDBqCoey9DiCb8AnwTO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3DBC-7C90-4E9D-861F-477F75BC71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87</v>
      </c>
      <c r="B1" s="197"/>
      <c r="C1" s="197"/>
      <c r="D1" s="197"/>
      <c r="E1" s="197"/>
      <c r="F1" s="197"/>
      <c r="G1" s="197"/>
      <c r="AG1" t="s">
        <v>88</v>
      </c>
    </row>
    <row r="2" spans="1:60" ht="25.05" customHeight="1" x14ac:dyDescent="0.25">
      <c r="A2" s="198" t="s">
        <v>7</v>
      </c>
      <c r="B2" s="48" t="s">
        <v>48</v>
      </c>
      <c r="C2" s="201" t="s">
        <v>49</v>
      </c>
      <c r="D2" s="199"/>
      <c r="E2" s="199"/>
      <c r="F2" s="199"/>
      <c r="G2" s="200"/>
      <c r="AG2" t="s">
        <v>89</v>
      </c>
    </row>
    <row r="3" spans="1:60" ht="25.05" customHeight="1" x14ac:dyDescent="0.25">
      <c r="A3" s="198" t="s">
        <v>8</v>
      </c>
      <c r="B3" s="48" t="s">
        <v>45</v>
      </c>
      <c r="C3" s="201" t="s">
        <v>44</v>
      </c>
      <c r="D3" s="199"/>
      <c r="E3" s="199"/>
      <c r="F3" s="199"/>
      <c r="G3" s="200"/>
      <c r="AC3" s="176" t="s">
        <v>89</v>
      </c>
      <c r="AG3" t="s">
        <v>90</v>
      </c>
    </row>
    <row r="4" spans="1:60" ht="25.05" customHeight="1" x14ac:dyDescent="0.25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91</v>
      </c>
    </row>
    <row r="5" spans="1:60" x14ac:dyDescent="0.25">
      <c r="D5" s="10"/>
    </row>
    <row r="6" spans="1:60" ht="39.6" x14ac:dyDescent="0.25">
      <c r="A6" s="208" t="s">
        <v>92</v>
      </c>
      <c r="B6" s="210" t="s">
        <v>93</v>
      </c>
      <c r="C6" s="210" t="s">
        <v>94</v>
      </c>
      <c r="D6" s="209" t="s">
        <v>95</v>
      </c>
      <c r="E6" s="208" t="s">
        <v>96</v>
      </c>
      <c r="F6" s="207" t="s">
        <v>97</v>
      </c>
      <c r="G6" s="208" t="s">
        <v>29</v>
      </c>
      <c r="H6" s="211" t="s">
        <v>30</v>
      </c>
      <c r="I6" s="211" t="s">
        <v>98</v>
      </c>
      <c r="J6" s="211" t="s">
        <v>31</v>
      </c>
      <c r="K6" s="211" t="s">
        <v>99</v>
      </c>
      <c r="L6" s="211" t="s">
        <v>100</v>
      </c>
      <c r="M6" s="211" t="s">
        <v>101</v>
      </c>
      <c r="N6" s="211" t="s">
        <v>102</v>
      </c>
      <c r="O6" s="211" t="s">
        <v>103</v>
      </c>
      <c r="P6" s="211" t="s">
        <v>104</v>
      </c>
      <c r="Q6" s="211" t="s">
        <v>105</v>
      </c>
      <c r="R6" s="211" t="s">
        <v>106</v>
      </c>
      <c r="S6" s="211" t="s">
        <v>107</v>
      </c>
      <c r="T6" s="211" t="s">
        <v>108</v>
      </c>
      <c r="U6" s="211" t="s">
        <v>109</v>
      </c>
      <c r="V6" s="211" t="s">
        <v>110</v>
      </c>
      <c r="W6" s="211" t="s">
        <v>111</v>
      </c>
      <c r="X6" s="211" t="s">
        <v>112</v>
      </c>
      <c r="Y6" s="211" t="s">
        <v>113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9" t="s">
        <v>114</v>
      </c>
      <c r="B8" s="230" t="s">
        <v>74</v>
      </c>
      <c r="C8" s="254" t="s">
        <v>75</v>
      </c>
      <c r="D8" s="231"/>
      <c r="E8" s="232"/>
      <c r="F8" s="233"/>
      <c r="G8" s="233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2"/>
      <c r="O8" s="232">
        <f>SUM(O9:O16)</f>
        <v>31.94</v>
      </c>
      <c r="P8" s="232"/>
      <c r="Q8" s="232">
        <f>SUM(Q9:Q16)</f>
        <v>0</v>
      </c>
      <c r="R8" s="233"/>
      <c r="S8" s="233"/>
      <c r="T8" s="234"/>
      <c r="U8" s="228"/>
      <c r="V8" s="228">
        <f>SUM(V9:V16)</f>
        <v>3.58</v>
      </c>
      <c r="W8" s="228"/>
      <c r="X8" s="228"/>
      <c r="Y8" s="228"/>
      <c r="AG8" t="s">
        <v>115</v>
      </c>
    </row>
    <row r="9" spans="1:60" outlineLevel="1" x14ac:dyDescent="0.25">
      <c r="A9" s="236">
        <v>1</v>
      </c>
      <c r="B9" s="237" t="s">
        <v>116</v>
      </c>
      <c r="C9" s="255" t="s">
        <v>117</v>
      </c>
      <c r="D9" s="238" t="s">
        <v>118</v>
      </c>
      <c r="E9" s="239">
        <v>17.742380000000001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119</v>
      </c>
      <c r="S9" s="241" t="s">
        <v>120</v>
      </c>
      <c r="T9" s="242" t="s">
        <v>120</v>
      </c>
      <c r="U9" s="222">
        <v>0.20200000000000001</v>
      </c>
      <c r="V9" s="222">
        <f>ROUND(E9*U9,2)</f>
        <v>3.58</v>
      </c>
      <c r="W9" s="222"/>
      <c r="X9" s="222" t="s">
        <v>121</v>
      </c>
      <c r="Y9" s="222" t="s">
        <v>122</v>
      </c>
      <c r="Z9" s="212"/>
      <c r="AA9" s="212"/>
      <c r="AB9" s="212"/>
      <c r="AC9" s="212"/>
      <c r="AD9" s="212"/>
      <c r="AE9" s="212"/>
      <c r="AF9" s="212"/>
      <c r="AG9" s="212" t="s">
        <v>123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6" t="s">
        <v>124</v>
      </c>
      <c r="D10" s="243"/>
      <c r="E10" s="243"/>
      <c r="F10" s="243"/>
      <c r="G10" s="243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7" t="s">
        <v>126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57" t="s">
        <v>128</v>
      </c>
      <c r="D12" s="223"/>
      <c r="E12" s="224">
        <v>9.7919999999999998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127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57" t="s">
        <v>129</v>
      </c>
      <c r="D13" s="223"/>
      <c r="E13" s="224">
        <v>2.448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127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57" t="s">
        <v>130</v>
      </c>
      <c r="D14" s="223"/>
      <c r="E14" s="224">
        <v>5.5023799999999996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127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36">
        <v>2</v>
      </c>
      <c r="B15" s="237" t="s">
        <v>131</v>
      </c>
      <c r="C15" s="255" t="s">
        <v>132</v>
      </c>
      <c r="D15" s="238" t="s">
        <v>133</v>
      </c>
      <c r="E15" s="239">
        <v>31.93628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1</v>
      </c>
      <c r="O15" s="239">
        <f>ROUND(E15*N15,2)</f>
        <v>31.94</v>
      </c>
      <c r="P15" s="239">
        <v>0</v>
      </c>
      <c r="Q15" s="239">
        <f>ROUND(E15*P15,2)</f>
        <v>0</v>
      </c>
      <c r="R15" s="241" t="s">
        <v>134</v>
      </c>
      <c r="S15" s="241" t="s">
        <v>120</v>
      </c>
      <c r="T15" s="242" t="s">
        <v>120</v>
      </c>
      <c r="U15" s="222">
        <v>0</v>
      </c>
      <c r="V15" s="222">
        <f>ROUND(E15*U15,2)</f>
        <v>0</v>
      </c>
      <c r="W15" s="222"/>
      <c r="X15" s="222" t="s">
        <v>135</v>
      </c>
      <c r="Y15" s="222" t="s">
        <v>122</v>
      </c>
      <c r="Z15" s="212"/>
      <c r="AA15" s="212"/>
      <c r="AB15" s="212"/>
      <c r="AC15" s="212"/>
      <c r="AD15" s="212"/>
      <c r="AE15" s="212"/>
      <c r="AF15" s="212"/>
      <c r="AG15" s="212" t="s">
        <v>136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19"/>
      <c r="B16" s="220"/>
      <c r="C16" s="257" t="s">
        <v>137</v>
      </c>
      <c r="D16" s="223"/>
      <c r="E16" s="224">
        <v>31.93628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127</v>
      </c>
      <c r="AH16" s="212">
        <v>5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5">
      <c r="A17" s="229" t="s">
        <v>114</v>
      </c>
      <c r="B17" s="230" t="s">
        <v>76</v>
      </c>
      <c r="C17" s="254" t="s">
        <v>77</v>
      </c>
      <c r="D17" s="231"/>
      <c r="E17" s="232"/>
      <c r="F17" s="233"/>
      <c r="G17" s="233">
        <f>SUMIF(AG18:AG28,"&lt;&gt;NOR",G18:G28)</f>
        <v>0</v>
      </c>
      <c r="H17" s="233"/>
      <c r="I17" s="233">
        <f>SUM(I18:I28)</f>
        <v>0</v>
      </c>
      <c r="J17" s="233"/>
      <c r="K17" s="233">
        <f>SUM(K18:K28)</f>
        <v>0</v>
      </c>
      <c r="L17" s="233"/>
      <c r="M17" s="233">
        <f>SUM(M18:M28)</f>
        <v>0</v>
      </c>
      <c r="N17" s="232"/>
      <c r="O17" s="232">
        <f>SUM(O18:O28)</f>
        <v>0</v>
      </c>
      <c r="P17" s="232"/>
      <c r="Q17" s="232">
        <f>SUM(Q18:Q28)</f>
        <v>26.17</v>
      </c>
      <c r="R17" s="233"/>
      <c r="S17" s="233"/>
      <c r="T17" s="234"/>
      <c r="U17" s="228"/>
      <c r="V17" s="228">
        <f>SUM(V18:V28)</f>
        <v>82.669999999999987</v>
      </c>
      <c r="W17" s="228"/>
      <c r="X17" s="228"/>
      <c r="Y17" s="228"/>
      <c r="AG17" t="s">
        <v>115</v>
      </c>
    </row>
    <row r="18" spans="1:60" outlineLevel="1" x14ac:dyDescent="0.25">
      <c r="A18" s="236">
        <v>3</v>
      </c>
      <c r="B18" s="237" t="s">
        <v>138</v>
      </c>
      <c r="C18" s="255" t="s">
        <v>139</v>
      </c>
      <c r="D18" s="238" t="s">
        <v>118</v>
      </c>
      <c r="E18" s="239">
        <v>12.24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2</v>
      </c>
      <c r="Q18" s="239">
        <f>ROUND(E18*P18,2)</f>
        <v>24.48</v>
      </c>
      <c r="R18" s="241" t="s">
        <v>140</v>
      </c>
      <c r="S18" s="241" t="s">
        <v>120</v>
      </c>
      <c r="T18" s="242" t="s">
        <v>120</v>
      </c>
      <c r="U18" s="222">
        <v>6.44</v>
      </c>
      <c r="V18" s="222">
        <f>ROUND(E18*U18,2)</f>
        <v>78.83</v>
      </c>
      <c r="W18" s="222"/>
      <c r="X18" s="222" t="s">
        <v>121</v>
      </c>
      <c r="Y18" s="222" t="s">
        <v>122</v>
      </c>
      <c r="Z18" s="212"/>
      <c r="AA18" s="212"/>
      <c r="AB18" s="212"/>
      <c r="AC18" s="212"/>
      <c r="AD18" s="212"/>
      <c r="AE18" s="212"/>
      <c r="AF18" s="212"/>
      <c r="AG18" s="212" t="s">
        <v>123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56" t="s">
        <v>141</v>
      </c>
      <c r="D19" s="243"/>
      <c r="E19" s="243"/>
      <c r="F19" s="243"/>
      <c r="G19" s="243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125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19"/>
      <c r="B20" s="220"/>
      <c r="C20" s="257" t="s">
        <v>128</v>
      </c>
      <c r="D20" s="223"/>
      <c r="E20" s="224">
        <v>9.7919999999999998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127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57" t="s">
        <v>129</v>
      </c>
      <c r="D21" s="223"/>
      <c r="E21" s="224">
        <v>2.448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127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36">
        <v>4</v>
      </c>
      <c r="B22" s="237" t="s">
        <v>142</v>
      </c>
      <c r="C22" s="255" t="s">
        <v>143</v>
      </c>
      <c r="D22" s="238" t="s">
        <v>144</v>
      </c>
      <c r="E22" s="239">
        <v>4.2270000000000003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6.7000000000000002E-4</v>
      </c>
      <c r="O22" s="239">
        <f>ROUND(E22*N22,2)</f>
        <v>0</v>
      </c>
      <c r="P22" s="239">
        <v>0.31900000000000001</v>
      </c>
      <c r="Q22" s="239">
        <f>ROUND(E22*P22,2)</f>
        <v>1.35</v>
      </c>
      <c r="R22" s="241" t="s">
        <v>140</v>
      </c>
      <c r="S22" s="241" t="s">
        <v>120</v>
      </c>
      <c r="T22" s="242" t="s">
        <v>120</v>
      </c>
      <c r="U22" s="222">
        <v>0.32</v>
      </c>
      <c r="V22" s="222">
        <f>ROUND(E22*U22,2)</f>
        <v>1.35</v>
      </c>
      <c r="W22" s="222"/>
      <c r="X22" s="222" t="s">
        <v>121</v>
      </c>
      <c r="Y22" s="222" t="s">
        <v>122</v>
      </c>
      <c r="Z22" s="212"/>
      <c r="AA22" s="212"/>
      <c r="AB22" s="212"/>
      <c r="AC22" s="212"/>
      <c r="AD22" s="212"/>
      <c r="AE22" s="212"/>
      <c r="AF22" s="212"/>
      <c r="AG22" s="212" t="s">
        <v>123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1" outlineLevel="2" x14ac:dyDescent="0.25">
      <c r="A23" s="219"/>
      <c r="B23" s="220"/>
      <c r="C23" s="256" t="s">
        <v>145</v>
      </c>
      <c r="D23" s="243"/>
      <c r="E23" s="243"/>
      <c r="F23" s="243"/>
      <c r="G23" s="243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125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44" t="str">
        <f>C23</f>
        <v>nebo vybourání otvorů průřezové plochy přes 4 m2 v příčkách, včetně pomocného lešení o výšce podlahy do 1900 mm a pro zatížení do 1,5 kPa  (150 kg/m2),</v>
      </c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19"/>
      <c r="B24" s="220"/>
      <c r="C24" s="257" t="s">
        <v>146</v>
      </c>
      <c r="D24" s="223"/>
      <c r="E24" s="224">
        <v>8.3849999999999998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127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57" t="s">
        <v>147</v>
      </c>
      <c r="D25" s="223"/>
      <c r="E25" s="224">
        <v>-4.1580000000000004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127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36">
        <v>5</v>
      </c>
      <c r="B26" s="237" t="s">
        <v>148</v>
      </c>
      <c r="C26" s="255" t="s">
        <v>149</v>
      </c>
      <c r="D26" s="238" t="s">
        <v>144</v>
      </c>
      <c r="E26" s="239">
        <v>4.1580000000000004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6.7000000000000002E-4</v>
      </c>
      <c r="O26" s="239">
        <f>ROUND(E26*N26,2)</f>
        <v>0</v>
      </c>
      <c r="P26" s="239">
        <v>8.2000000000000003E-2</v>
      </c>
      <c r="Q26" s="239">
        <f>ROUND(E26*P26,2)</f>
        <v>0.34</v>
      </c>
      <c r="R26" s="241" t="s">
        <v>140</v>
      </c>
      <c r="S26" s="241" t="s">
        <v>120</v>
      </c>
      <c r="T26" s="242" t="s">
        <v>120</v>
      </c>
      <c r="U26" s="222">
        <v>0.6</v>
      </c>
      <c r="V26" s="222">
        <f>ROUND(E26*U26,2)</f>
        <v>2.4900000000000002</v>
      </c>
      <c r="W26" s="222"/>
      <c r="X26" s="222" t="s">
        <v>121</v>
      </c>
      <c r="Y26" s="222" t="s">
        <v>122</v>
      </c>
      <c r="Z26" s="212"/>
      <c r="AA26" s="212"/>
      <c r="AB26" s="212"/>
      <c r="AC26" s="212"/>
      <c r="AD26" s="212"/>
      <c r="AE26" s="212"/>
      <c r="AF26" s="212"/>
      <c r="AG26" s="212" t="s">
        <v>123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19"/>
      <c r="B27" s="220"/>
      <c r="C27" s="256" t="s">
        <v>150</v>
      </c>
      <c r="D27" s="243"/>
      <c r="E27" s="243"/>
      <c r="F27" s="243"/>
      <c r="G27" s="243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125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4" t="str">
        <f>C27</f>
        <v>nebo vybourání otvorů jakýchkoliv rozměrů, včetně pomocného lešení o výšce podlahy do 1900 mm a pro zatížení do 1,5 kPa  (150 kg/m2),</v>
      </c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19"/>
      <c r="B28" s="220"/>
      <c r="C28" s="257" t="s">
        <v>151</v>
      </c>
      <c r="D28" s="223"/>
      <c r="E28" s="224">
        <v>4.1580000000000004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127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5">
      <c r="A29" s="229" t="s">
        <v>114</v>
      </c>
      <c r="B29" s="230" t="s">
        <v>78</v>
      </c>
      <c r="C29" s="254" t="s">
        <v>79</v>
      </c>
      <c r="D29" s="231"/>
      <c r="E29" s="232"/>
      <c r="F29" s="233"/>
      <c r="G29" s="233">
        <f>SUMIF(AG30:AG34,"&lt;&gt;NOR",G30:G34)</f>
        <v>0</v>
      </c>
      <c r="H29" s="233"/>
      <c r="I29" s="233">
        <f>SUM(I30:I34)</f>
        <v>0</v>
      </c>
      <c r="J29" s="233"/>
      <c r="K29" s="233">
        <f>SUM(K30:K34)</f>
        <v>0</v>
      </c>
      <c r="L29" s="233"/>
      <c r="M29" s="233">
        <f>SUM(M30:M34)</f>
        <v>0</v>
      </c>
      <c r="N29" s="232"/>
      <c r="O29" s="232">
        <f>SUM(O30:O34)</f>
        <v>0.13</v>
      </c>
      <c r="P29" s="232"/>
      <c r="Q29" s="232">
        <f>SUM(Q30:Q34)</f>
        <v>73.23</v>
      </c>
      <c r="R29" s="233"/>
      <c r="S29" s="233"/>
      <c r="T29" s="234"/>
      <c r="U29" s="228"/>
      <c r="V29" s="228">
        <f>SUM(V30:V34)</f>
        <v>129.13999999999999</v>
      </c>
      <c r="W29" s="228"/>
      <c r="X29" s="228"/>
      <c r="Y29" s="228"/>
      <c r="AG29" t="s">
        <v>115</v>
      </c>
    </row>
    <row r="30" spans="1:60" ht="30.6" outlineLevel="1" x14ac:dyDescent="0.25">
      <c r="A30" s="236">
        <v>6</v>
      </c>
      <c r="B30" s="237" t="s">
        <v>152</v>
      </c>
      <c r="C30" s="255" t="s">
        <v>153</v>
      </c>
      <c r="D30" s="238" t="s">
        <v>118</v>
      </c>
      <c r="E30" s="239">
        <v>133.13738000000001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9.7000000000000005E-4</v>
      </c>
      <c r="O30" s="239">
        <f>ROUND(E30*N30,2)</f>
        <v>0.13</v>
      </c>
      <c r="P30" s="239">
        <v>0.55000000000000004</v>
      </c>
      <c r="Q30" s="239">
        <f>ROUND(E30*P30,2)</f>
        <v>73.23</v>
      </c>
      <c r="R30" s="241" t="s">
        <v>154</v>
      </c>
      <c r="S30" s="241" t="s">
        <v>120</v>
      </c>
      <c r="T30" s="242" t="s">
        <v>120</v>
      </c>
      <c r="U30" s="222">
        <v>0.97</v>
      </c>
      <c r="V30" s="222">
        <f>ROUND(E30*U30,2)</f>
        <v>129.13999999999999</v>
      </c>
      <c r="W30" s="222"/>
      <c r="X30" s="222" t="s">
        <v>121</v>
      </c>
      <c r="Y30" s="222" t="s">
        <v>122</v>
      </c>
      <c r="Z30" s="212"/>
      <c r="AA30" s="212"/>
      <c r="AB30" s="212"/>
      <c r="AC30" s="212"/>
      <c r="AD30" s="212"/>
      <c r="AE30" s="212"/>
      <c r="AF30" s="212"/>
      <c r="AG30" s="212" t="s">
        <v>123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57" t="s">
        <v>155</v>
      </c>
      <c r="D31" s="223"/>
      <c r="E31" s="224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127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57" t="s">
        <v>130</v>
      </c>
      <c r="D32" s="223"/>
      <c r="E32" s="224">
        <v>5.5023799999999996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127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19"/>
      <c r="B33" s="220"/>
      <c r="C33" s="257" t="s">
        <v>156</v>
      </c>
      <c r="D33" s="223"/>
      <c r="E33" s="224">
        <v>106.37925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127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57" t="s">
        <v>157</v>
      </c>
      <c r="D34" s="223"/>
      <c r="E34" s="224">
        <v>21.255749999999999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127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5">
      <c r="A35" s="229" t="s">
        <v>114</v>
      </c>
      <c r="B35" s="230" t="s">
        <v>80</v>
      </c>
      <c r="C35" s="254" t="s">
        <v>81</v>
      </c>
      <c r="D35" s="231"/>
      <c r="E35" s="232"/>
      <c r="F35" s="233"/>
      <c r="G35" s="233">
        <f>SUMIF(AG36:AG37,"&lt;&gt;NOR",G36:G37)</f>
        <v>0</v>
      </c>
      <c r="H35" s="233"/>
      <c r="I35" s="233">
        <f>SUM(I36:I37)</f>
        <v>0</v>
      </c>
      <c r="J35" s="233"/>
      <c r="K35" s="233">
        <f>SUM(K36:K37)</f>
        <v>0</v>
      </c>
      <c r="L35" s="233"/>
      <c r="M35" s="233">
        <f>SUM(M36:M37)</f>
        <v>0</v>
      </c>
      <c r="N35" s="232"/>
      <c r="O35" s="232">
        <f>SUM(O36:O37)</f>
        <v>0</v>
      </c>
      <c r="P35" s="232"/>
      <c r="Q35" s="232">
        <f>SUM(Q36:Q37)</f>
        <v>0</v>
      </c>
      <c r="R35" s="233"/>
      <c r="S35" s="233"/>
      <c r="T35" s="234"/>
      <c r="U35" s="228"/>
      <c r="V35" s="228">
        <f>SUM(V36:V37)</f>
        <v>92.11</v>
      </c>
      <c r="W35" s="228"/>
      <c r="X35" s="228"/>
      <c r="Y35" s="228"/>
      <c r="AG35" t="s">
        <v>115</v>
      </c>
    </row>
    <row r="36" spans="1:60" outlineLevel="1" x14ac:dyDescent="0.25">
      <c r="A36" s="236">
        <v>7</v>
      </c>
      <c r="B36" s="237" t="s">
        <v>158</v>
      </c>
      <c r="C36" s="255" t="s">
        <v>159</v>
      </c>
      <c r="D36" s="238" t="s">
        <v>133</v>
      </c>
      <c r="E36" s="239">
        <v>32.071040000000004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 t="s">
        <v>154</v>
      </c>
      <c r="S36" s="241" t="s">
        <v>120</v>
      </c>
      <c r="T36" s="242" t="s">
        <v>120</v>
      </c>
      <c r="U36" s="222">
        <v>2.8719999999999999</v>
      </c>
      <c r="V36" s="222">
        <f>ROUND(E36*U36,2)</f>
        <v>92.11</v>
      </c>
      <c r="W36" s="222"/>
      <c r="X36" s="222"/>
      <c r="Y36" s="222" t="s">
        <v>122</v>
      </c>
      <c r="Z36" s="212"/>
      <c r="AA36" s="212"/>
      <c r="AB36" s="212"/>
      <c r="AC36" s="212"/>
      <c r="AD36" s="212"/>
      <c r="AE36" s="212"/>
      <c r="AF36" s="212"/>
      <c r="AG36" s="212" t="s">
        <v>160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19"/>
      <c r="B37" s="220"/>
      <c r="C37" s="256" t="s">
        <v>161</v>
      </c>
      <c r="D37" s="243"/>
      <c r="E37" s="243"/>
      <c r="F37" s="243"/>
      <c r="G37" s="243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125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5">
      <c r="A38" s="229" t="s">
        <v>114</v>
      </c>
      <c r="B38" s="230" t="s">
        <v>82</v>
      </c>
      <c r="C38" s="254" t="s">
        <v>83</v>
      </c>
      <c r="D38" s="231"/>
      <c r="E38" s="232"/>
      <c r="F38" s="233"/>
      <c r="G38" s="233">
        <f>SUMIF(AG39:AG53,"&lt;&gt;NOR",G39:G53)</f>
        <v>0</v>
      </c>
      <c r="H38" s="233"/>
      <c r="I38" s="233">
        <f>SUM(I39:I53)</f>
        <v>0</v>
      </c>
      <c r="J38" s="233"/>
      <c r="K38" s="233">
        <f>SUM(K39:K53)</f>
        <v>0</v>
      </c>
      <c r="L38" s="233"/>
      <c r="M38" s="233">
        <f>SUM(M39:M53)</f>
        <v>0</v>
      </c>
      <c r="N38" s="232"/>
      <c r="O38" s="232">
        <f>SUM(O39:O53)</f>
        <v>0</v>
      </c>
      <c r="P38" s="232"/>
      <c r="Q38" s="232">
        <f>SUM(Q39:Q53)</f>
        <v>0</v>
      </c>
      <c r="R38" s="233"/>
      <c r="S38" s="233"/>
      <c r="T38" s="234"/>
      <c r="U38" s="228"/>
      <c r="V38" s="228">
        <f>SUM(V39:V53)</f>
        <v>4.7699999999999996</v>
      </c>
      <c r="W38" s="228"/>
      <c r="X38" s="228"/>
      <c r="Y38" s="228"/>
      <c r="AG38" t="s">
        <v>115</v>
      </c>
    </row>
    <row r="39" spans="1:60" outlineLevel="1" x14ac:dyDescent="0.25">
      <c r="A39" s="236">
        <v>8</v>
      </c>
      <c r="B39" s="237" t="s">
        <v>162</v>
      </c>
      <c r="C39" s="255" t="s">
        <v>163</v>
      </c>
      <c r="D39" s="238" t="s">
        <v>133</v>
      </c>
      <c r="E39" s="239">
        <v>99.394930000000002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 t="s">
        <v>154</v>
      </c>
      <c r="S39" s="241" t="s">
        <v>120</v>
      </c>
      <c r="T39" s="242" t="s">
        <v>120</v>
      </c>
      <c r="U39" s="222">
        <v>4.2000000000000003E-2</v>
      </c>
      <c r="V39" s="222">
        <f>ROUND(E39*U39,2)</f>
        <v>4.17</v>
      </c>
      <c r="W39" s="222"/>
      <c r="X39" s="222"/>
      <c r="Y39" s="222" t="s">
        <v>122</v>
      </c>
      <c r="Z39" s="212"/>
      <c r="AA39" s="212"/>
      <c r="AB39" s="212"/>
      <c r="AC39" s="212"/>
      <c r="AD39" s="212"/>
      <c r="AE39" s="212"/>
      <c r="AF39" s="212"/>
      <c r="AG39" s="212" t="s">
        <v>164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19"/>
      <c r="B40" s="220"/>
      <c r="C40" s="256" t="s">
        <v>165</v>
      </c>
      <c r="D40" s="243"/>
      <c r="E40" s="243"/>
      <c r="F40" s="243"/>
      <c r="G40" s="243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125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36">
        <v>9</v>
      </c>
      <c r="B41" s="237" t="s">
        <v>166</v>
      </c>
      <c r="C41" s="255" t="s">
        <v>167</v>
      </c>
      <c r="D41" s="238" t="s">
        <v>133</v>
      </c>
      <c r="E41" s="239">
        <v>894.55435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 t="s">
        <v>154</v>
      </c>
      <c r="S41" s="241" t="s">
        <v>120</v>
      </c>
      <c r="T41" s="242" t="s">
        <v>120</v>
      </c>
      <c r="U41" s="222">
        <v>0</v>
      </c>
      <c r="V41" s="222">
        <f>ROUND(E41*U41,2)</f>
        <v>0</v>
      </c>
      <c r="W41" s="222"/>
      <c r="X41" s="222" t="s">
        <v>168</v>
      </c>
      <c r="Y41" s="222" t="s">
        <v>122</v>
      </c>
      <c r="Z41" s="212"/>
      <c r="AA41" s="212"/>
      <c r="AB41" s="212"/>
      <c r="AC41" s="212"/>
      <c r="AD41" s="212"/>
      <c r="AE41" s="212"/>
      <c r="AF41" s="212"/>
      <c r="AG41" s="212" t="s">
        <v>164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19"/>
      <c r="B42" s="220"/>
      <c r="C42" s="256" t="s">
        <v>165</v>
      </c>
      <c r="D42" s="243"/>
      <c r="E42" s="243"/>
      <c r="F42" s="243"/>
      <c r="G42" s="243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125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36">
        <v>10</v>
      </c>
      <c r="B43" s="237" t="s">
        <v>169</v>
      </c>
      <c r="C43" s="255" t="s">
        <v>170</v>
      </c>
      <c r="D43" s="238" t="s">
        <v>133</v>
      </c>
      <c r="E43" s="239">
        <v>99.394930000000002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154</v>
      </c>
      <c r="S43" s="241" t="s">
        <v>120</v>
      </c>
      <c r="T43" s="242" t="s">
        <v>120</v>
      </c>
      <c r="U43" s="222">
        <v>6.0000000000000001E-3</v>
      </c>
      <c r="V43" s="222">
        <f>ROUND(E43*U43,2)</f>
        <v>0.6</v>
      </c>
      <c r="W43" s="222"/>
      <c r="X43" s="222"/>
      <c r="Y43" s="222" t="s">
        <v>122</v>
      </c>
      <c r="Z43" s="212"/>
      <c r="AA43" s="212"/>
      <c r="AB43" s="212"/>
      <c r="AC43" s="212"/>
      <c r="AD43" s="212"/>
      <c r="AE43" s="212"/>
      <c r="AF43" s="212"/>
      <c r="AG43" s="212" t="s">
        <v>164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19"/>
      <c r="B44" s="220"/>
      <c r="C44" s="256" t="s">
        <v>171</v>
      </c>
      <c r="D44" s="243"/>
      <c r="E44" s="243"/>
      <c r="F44" s="243"/>
      <c r="G44" s="243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125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0.399999999999999" outlineLevel="1" x14ac:dyDescent="0.25">
      <c r="A45" s="236">
        <v>11</v>
      </c>
      <c r="B45" s="237" t="s">
        <v>172</v>
      </c>
      <c r="C45" s="255" t="s">
        <v>173</v>
      </c>
      <c r="D45" s="238" t="s">
        <v>133</v>
      </c>
      <c r="E45" s="239">
        <v>99.394930000000002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140</v>
      </c>
      <c r="S45" s="241" t="s">
        <v>120</v>
      </c>
      <c r="T45" s="242" t="s">
        <v>174</v>
      </c>
      <c r="U45" s="222">
        <v>0</v>
      </c>
      <c r="V45" s="222">
        <f>ROUND(E45*U45,2)</f>
        <v>0</v>
      </c>
      <c r="W45" s="222"/>
      <c r="X45" s="222" t="s">
        <v>168</v>
      </c>
      <c r="Y45" s="222" t="s">
        <v>122</v>
      </c>
      <c r="Z45" s="212"/>
      <c r="AA45" s="212"/>
      <c r="AB45" s="212"/>
      <c r="AC45" s="212"/>
      <c r="AD45" s="212"/>
      <c r="AE45" s="212"/>
      <c r="AF45" s="212"/>
      <c r="AG45" s="212" t="s">
        <v>164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19"/>
      <c r="B46" s="220"/>
      <c r="C46" s="258" t="s">
        <v>189</v>
      </c>
      <c r="D46" s="245"/>
      <c r="E46" s="245"/>
      <c r="F46" s="245"/>
      <c r="G46" s="245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175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19"/>
      <c r="B47" s="220"/>
      <c r="C47" s="259" t="s">
        <v>190</v>
      </c>
      <c r="D47" s="246"/>
      <c r="E47" s="246"/>
      <c r="F47" s="246"/>
      <c r="G47" s="246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175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19"/>
      <c r="B48" s="220"/>
      <c r="C48" s="259" t="s">
        <v>191</v>
      </c>
      <c r="D48" s="246"/>
      <c r="E48" s="246"/>
      <c r="F48" s="246"/>
      <c r="G48" s="246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175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19"/>
      <c r="B49" s="220"/>
      <c r="C49" s="259" t="s">
        <v>192</v>
      </c>
      <c r="D49" s="246"/>
      <c r="E49" s="246"/>
      <c r="F49" s="246"/>
      <c r="G49" s="246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175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59" t="s">
        <v>193</v>
      </c>
      <c r="D50" s="246"/>
      <c r="E50" s="246"/>
      <c r="F50" s="246"/>
      <c r="G50" s="246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175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59" t="s">
        <v>194</v>
      </c>
      <c r="D51" s="246"/>
      <c r="E51" s="246"/>
      <c r="F51" s="246"/>
      <c r="G51" s="246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175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19"/>
      <c r="B52" s="220"/>
      <c r="C52" s="260" t="s">
        <v>176</v>
      </c>
      <c r="D52" s="225"/>
      <c r="E52" s="226"/>
      <c r="F52" s="227"/>
      <c r="G52" s="227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175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59" t="s">
        <v>177</v>
      </c>
      <c r="D53" s="246"/>
      <c r="E53" s="246"/>
      <c r="F53" s="246"/>
      <c r="G53" s="246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175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44" t="str">
        <f>C53</f>
        <v>Cena je stanovena jako průměrná za jednotlivé druhy a objemy odpadu. Odpad bude vytříděn dle druhů !!</v>
      </c>
      <c r="BB53" s="212"/>
      <c r="BC53" s="212"/>
      <c r="BD53" s="212"/>
      <c r="BE53" s="212"/>
      <c r="BF53" s="212"/>
      <c r="BG53" s="212"/>
      <c r="BH53" s="212"/>
    </row>
    <row r="54" spans="1:60" x14ac:dyDescent="0.25">
      <c r="A54" s="229" t="s">
        <v>114</v>
      </c>
      <c r="B54" s="230" t="s">
        <v>85</v>
      </c>
      <c r="C54" s="254" t="s">
        <v>27</v>
      </c>
      <c r="D54" s="231"/>
      <c r="E54" s="232"/>
      <c r="F54" s="233"/>
      <c r="G54" s="233">
        <f>SUMIF(AG55:AG55,"&lt;&gt;NOR",G55:G55)</f>
        <v>0</v>
      </c>
      <c r="H54" s="233"/>
      <c r="I54" s="233">
        <f>SUM(I55:I55)</f>
        <v>0</v>
      </c>
      <c r="J54" s="233"/>
      <c r="K54" s="233">
        <f>SUM(K55:K55)</f>
        <v>0</v>
      </c>
      <c r="L54" s="233"/>
      <c r="M54" s="233">
        <f>SUM(M55:M55)</f>
        <v>0</v>
      </c>
      <c r="N54" s="232"/>
      <c r="O54" s="232">
        <f>SUM(O55:O55)</f>
        <v>0</v>
      </c>
      <c r="P54" s="232"/>
      <c r="Q54" s="232">
        <f>SUM(Q55:Q55)</f>
        <v>0</v>
      </c>
      <c r="R54" s="233"/>
      <c r="S54" s="233"/>
      <c r="T54" s="234"/>
      <c r="U54" s="228"/>
      <c r="V54" s="228">
        <f>SUM(V55:V55)</f>
        <v>0</v>
      </c>
      <c r="W54" s="228"/>
      <c r="X54" s="228"/>
      <c r="Y54" s="228"/>
      <c r="AG54" t="s">
        <v>115</v>
      </c>
    </row>
    <row r="55" spans="1:60" outlineLevel="1" x14ac:dyDescent="0.25">
      <c r="A55" s="247">
        <v>12</v>
      </c>
      <c r="B55" s="248" t="s">
        <v>178</v>
      </c>
      <c r="C55" s="261" t="s">
        <v>179</v>
      </c>
      <c r="D55" s="249" t="s">
        <v>180</v>
      </c>
      <c r="E55" s="250">
        <v>1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120</v>
      </c>
      <c r="T55" s="253" t="s">
        <v>174</v>
      </c>
      <c r="U55" s="222">
        <v>0</v>
      </c>
      <c r="V55" s="222">
        <f>ROUND(E55*U55,2)</f>
        <v>0</v>
      </c>
      <c r="W55" s="222"/>
      <c r="X55" s="222"/>
      <c r="Y55" s="222" t="s">
        <v>122</v>
      </c>
      <c r="Z55" s="212"/>
      <c r="AA55" s="212"/>
      <c r="AB55" s="212"/>
      <c r="AC55" s="212"/>
      <c r="AD55" s="212"/>
      <c r="AE55" s="212"/>
      <c r="AF55" s="212"/>
      <c r="AG55" s="212" t="s">
        <v>181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5">
      <c r="A56" s="229" t="s">
        <v>114</v>
      </c>
      <c r="B56" s="230" t="s">
        <v>86</v>
      </c>
      <c r="C56" s="254" t="s">
        <v>28</v>
      </c>
      <c r="D56" s="231"/>
      <c r="E56" s="232"/>
      <c r="F56" s="233"/>
      <c r="G56" s="233">
        <f>SUMIF(AG57:AG59,"&lt;&gt;NOR",G57:G59)</f>
        <v>0</v>
      </c>
      <c r="H56" s="233"/>
      <c r="I56" s="233">
        <f>SUM(I57:I59)</f>
        <v>0</v>
      </c>
      <c r="J56" s="233"/>
      <c r="K56" s="233">
        <f>SUM(K57:K59)</f>
        <v>0</v>
      </c>
      <c r="L56" s="233"/>
      <c r="M56" s="233">
        <f>SUM(M57:M59)</f>
        <v>0</v>
      </c>
      <c r="N56" s="232"/>
      <c r="O56" s="232">
        <f>SUM(O57:O59)</f>
        <v>0</v>
      </c>
      <c r="P56" s="232"/>
      <c r="Q56" s="232">
        <f>SUM(Q57:Q59)</f>
        <v>0</v>
      </c>
      <c r="R56" s="233"/>
      <c r="S56" s="233"/>
      <c r="T56" s="234"/>
      <c r="U56" s="228"/>
      <c r="V56" s="228">
        <f>SUM(V57:V59)</f>
        <v>0</v>
      </c>
      <c r="W56" s="228"/>
      <c r="X56" s="228"/>
      <c r="Y56" s="228"/>
      <c r="AG56" t="s">
        <v>115</v>
      </c>
    </row>
    <row r="57" spans="1:60" outlineLevel="1" x14ac:dyDescent="0.25">
      <c r="A57" s="247">
        <v>13</v>
      </c>
      <c r="B57" s="248" t="s">
        <v>182</v>
      </c>
      <c r="C57" s="261" t="s">
        <v>183</v>
      </c>
      <c r="D57" s="249" t="s">
        <v>180</v>
      </c>
      <c r="E57" s="250">
        <v>1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120</v>
      </c>
      <c r="T57" s="253" t="s">
        <v>174</v>
      </c>
      <c r="U57" s="222">
        <v>0</v>
      </c>
      <c r="V57" s="222">
        <f>ROUND(E57*U57,2)</f>
        <v>0</v>
      </c>
      <c r="W57" s="222"/>
      <c r="X57" s="222"/>
      <c r="Y57" s="222" t="s">
        <v>122</v>
      </c>
      <c r="Z57" s="212"/>
      <c r="AA57" s="212"/>
      <c r="AB57" s="212"/>
      <c r="AC57" s="212"/>
      <c r="AD57" s="212"/>
      <c r="AE57" s="212"/>
      <c r="AF57" s="212"/>
      <c r="AG57" s="212" t="s">
        <v>181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47">
        <v>14</v>
      </c>
      <c r="B58" s="248" t="s">
        <v>184</v>
      </c>
      <c r="C58" s="261" t="s">
        <v>185</v>
      </c>
      <c r="D58" s="249" t="s">
        <v>180</v>
      </c>
      <c r="E58" s="250">
        <v>1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120</v>
      </c>
      <c r="T58" s="253" t="s">
        <v>174</v>
      </c>
      <c r="U58" s="222">
        <v>0</v>
      </c>
      <c r="V58" s="222">
        <f>ROUND(E58*U58,2)</f>
        <v>0</v>
      </c>
      <c r="W58" s="222"/>
      <c r="X58" s="222"/>
      <c r="Y58" s="222" t="s">
        <v>122</v>
      </c>
      <c r="Z58" s="212"/>
      <c r="AA58" s="212"/>
      <c r="AB58" s="212"/>
      <c r="AC58" s="212"/>
      <c r="AD58" s="212"/>
      <c r="AE58" s="212"/>
      <c r="AF58" s="212"/>
      <c r="AG58" s="212" t="s">
        <v>181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36">
        <v>15</v>
      </c>
      <c r="B59" s="237" t="s">
        <v>186</v>
      </c>
      <c r="C59" s="255" t="s">
        <v>187</v>
      </c>
      <c r="D59" s="238" t="s">
        <v>180</v>
      </c>
      <c r="E59" s="239">
        <v>1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/>
      <c r="S59" s="241" t="s">
        <v>120</v>
      </c>
      <c r="T59" s="242" t="s">
        <v>174</v>
      </c>
      <c r="U59" s="222">
        <v>0</v>
      </c>
      <c r="V59" s="222">
        <f>ROUND(E59*U59,2)</f>
        <v>0</v>
      </c>
      <c r="W59" s="222"/>
      <c r="X59" s="222"/>
      <c r="Y59" s="222" t="s">
        <v>122</v>
      </c>
      <c r="Z59" s="212"/>
      <c r="AA59" s="212"/>
      <c r="AB59" s="212"/>
      <c r="AC59" s="212"/>
      <c r="AD59" s="212"/>
      <c r="AE59" s="212"/>
      <c r="AF59" s="212"/>
      <c r="AG59" s="212" t="s">
        <v>181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5">
      <c r="A60" s="3"/>
      <c r="B60" s="4"/>
      <c r="C60" s="262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100</v>
      </c>
    </row>
    <row r="61" spans="1:60" x14ac:dyDescent="0.25">
      <c r="A61" s="215"/>
      <c r="B61" s="216" t="s">
        <v>29</v>
      </c>
      <c r="C61" s="263"/>
      <c r="D61" s="217"/>
      <c r="E61" s="218"/>
      <c r="F61" s="218"/>
      <c r="G61" s="235">
        <f>G8+G17+G29+G35+G38+G54+G56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188</v>
      </c>
    </row>
    <row r="62" spans="1:60" x14ac:dyDescent="0.25">
      <c r="C62" s="264"/>
      <c r="D62" s="10"/>
      <c r="AG62" t="s">
        <v>195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V2O+js/XHeIb4bg+vst+Bf+G2V7sHCUwhZ8134T8F3F+TMXpIUubJqQ2Bsl9qWR3QbKwiU0reRbTgSIsNKi1g==" saltValue="9DqGiQs4Vwd/D8RO/pgW7w==" spinCount="100000" sheet="1" formatRows="0"/>
  <mergeCells count="19">
    <mergeCell ref="C53:G53"/>
    <mergeCell ref="C46:G46"/>
    <mergeCell ref="C47:G47"/>
    <mergeCell ref="C48:G48"/>
    <mergeCell ref="C49:G49"/>
    <mergeCell ref="C50:G50"/>
    <mergeCell ref="C51:G51"/>
    <mergeCell ref="C23:G23"/>
    <mergeCell ref="C27:G27"/>
    <mergeCell ref="C37:G37"/>
    <mergeCell ref="C40:G40"/>
    <mergeCell ref="C42:G42"/>
    <mergeCell ref="C44:G44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099 22051099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'099 22051099 Pol'!Názvy_tisku</vt:lpstr>
      <vt:lpstr>oadresa</vt:lpstr>
      <vt:lpstr>Stavba!Objednatel</vt:lpstr>
      <vt:lpstr>Stavba!Objekt</vt:lpstr>
      <vt:lpstr>'099 22051099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Jerabek</dc:creator>
  <cp:lastModifiedBy>Petr Jerabek</cp:lastModifiedBy>
  <cp:lastPrinted>2019-03-19T12:27:02Z</cp:lastPrinted>
  <dcterms:created xsi:type="dcterms:W3CDTF">2009-04-08T07:15:50Z</dcterms:created>
  <dcterms:modified xsi:type="dcterms:W3CDTF">2022-08-28T17:05:03Z</dcterms:modified>
</cp:coreProperties>
</file>