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osterova\Desktop\VO pokračování Pardálov\VO my\"/>
    </mc:Choice>
  </mc:AlternateContent>
  <xr:revisionPtr revIDLastSave="0" documentId="13_ncr:1_{F6E73CAB-8251-42F6-ACF7-8937752881D9}" xr6:coauthVersionLast="36" xr6:coauthVersionMax="36" xr10:uidLastSave="{00000000-0000-0000-0000-000000000000}"/>
  <bookViews>
    <workbookView xWindow="0" yWindow="0" windowWidth="27915" windowHeight="11040" xr2:uid="{00000000-000D-0000-FFFF-FFFF00000000}"/>
  </bookViews>
  <sheets>
    <sheet name="Rekapitulace stavby" sheetId="1" r:id="rId1"/>
    <sheet name="SO 02 - Obnova stožárů a ..." sheetId="3" r:id="rId2"/>
  </sheets>
  <definedNames>
    <definedName name="_xlnm._FilterDatabase" localSheetId="1" hidden="1">'SO 02 - Obnova stožárů a ...'!$C$121:$K$219</definedName>
    <definedName name="_xlnm.Print_Titles" localSheetId="0">'Rekapitulace stavby'!$92:$92</definedName>
    <definedName name="_xlnm.Print_Titles" localSheetId="1">'SO 02 - Obnova stožárů a ...'!$121:$121</definedName>
    <definedName name="_xlnm.Print_Area" localSheetId="0">'Rekapitulace stavby'!$D$4:$AO$76,'Rekapitulace stavby'!$C$82:$AQ$97</definedName>
    <definedName name="_xlnm.Print_Area" localSheetId="1">'SO 02 - Obnova stožárů a ...'!$C$109:$J$219</definedName>
  </definedNames>
  <calcPr calcId="191029"/>
</workbook>
</file>

<file path=xl/calcChain.xml><?xml version="1.0" encoding="utf-8"?>
<calcChain xmlns="http://schemas.openxmlformats.org/spreadsheetml/2006/main">
  <c r="W29" i="1" l="1"/>
  <c r="AK29" i="1" s="1"/>
  <c r="AK35" i="1" l="1"/>
  <c r="J37" i="3" l="1"/>
  <c r="J36" i="3"/>
  <c r="AY96" i="1" s="1"/>
  <c r="J35" i="3"/>
  <c r="AX96" i="1" s="1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/>
  <c r="J17" i="3"/>
  <c r="J12" i="3"/>
  <c r="J116" i="3" s="1"/>
  <c r="E7" i="3"/>
  <c r="E112" i="3" s="1"/>
  <c r="AY95" i="1"/>
  <c r="AX95" i="1"/>
  <c r="L90" i="1"/>
  <c r="AM90" i="1"/>
  <c r="AM89" i="1"/>
  <c r="L89" i="1"/>
  <c r="AM87" i="1"/>
  <c r="L87" i="1"/>
  <c r="L85" i="1"/>
  <c r="L84" i="1"/>
  <c r="BK219" i="3"/>
  <c r="J219" i="3"/>
  <c r="BK218" i="3"/>
  <c r="J218" i="3"/>
  <c r="BK217" i="3"/>
  <c r="J217" i="3"/>
  <c r="BK216" i="3"/>
  <c r="J216" i="3"/>
  <c r="BK215" i="3"/>
  <c r="J215" i="3"/>
  <c r="BK214" i="3"/>
  <c r="BK212" i="3"/>
  <c r="BK211" i="3"/>
  <c r="J210" i="3"/>
  <c r="BK209" i="3"/>
  <c r="J208" i="3"/>
  <c r="J205" i="3"/>
  <c r="J204" i="3"/>
  <c r="BK203" i="3"/>
  <c r="BK202" i="3"/>
  <c r="J199" i="3"/>
  <c r="BK198" i="3"/>
  <c r="BK195" i="3"/>
  <c r="BK193" i="3"/>
  <c r="BK192" i="3"/>
  <c r="BK191" i="3"/>
  <c r="J190" i="3"/>
  <c r="BK189" i="3"/>
  <c r="BK186" i="3"/>
  <c r="BK185" i="3"/>
  <c r="J182" i="3"/>
  <c r="J180" i="3"/>
  <c r="BK178" i="3"/>
  <c r="BK177" i="3"/>
  <c r="J176" i="3"/>
  <c r="BK175" i="3"/>
  <c r="J173" i="3"/>
  <c r="BK165" i="3"/>
  <c r="J164" i="3"/>
  <c r="J163" i="3"/>
  <c r="J161" i="3"/>
  <c r="J160" i="3"/>
  <c r="BK158" i="3"/>
  <c r="J151" i="3"/>
  <c r="J149" i="3"/>
  <c r="J148" i="3"/>
  <c r="BK144" i="3"/>
  <c r="J143" i="3"/>
  <c r="BK138" i="3"/>
  <c r="BK134" i="3"/>
  <c r="J132" i="3"/>
  <c r="BK129" i="3"/>
  <c r="BK126" i="3"/>
  <c r="AS94" i="1"/>
  <c r="J214" i="3"/>
  <c r="J212" i="3"/>
  <c r="J211" i="3"/>
  <c r="J209" i="3"/>
  <c r="J207" i="3"/>
  <c r="BK206" i="3"/>
  <c r="BK205" i="3"/>
  <c r="BK197" i="3"/>
  <c r="BK196" i="3"/>
  <c r="J189" i="3"/>
  <c r="BK184" i="3"/>
  <c r="J181" i="3"/>
  <c r="J177" i="3"/>
  <c r="BK172" i="3"/>
  <c r="BK161" i="3"/>
  <c r="BK156" i="3"/>
  <c r="BK145" i="3"/>
  <c r="BK141" i="3"/>
  <c r="J140" i="3"/>
  <c r="BK139" i="3"/>
  <c r="J131" i="3"/>
  <c r="BK210" i="3"/>
  <c r="BK207" i="3"/>
  <c r="J201" i="3"/>
  <c r="BK200" i="3"/>
  <c r="BK199" i="3"/>
  <c r="J197" i="3"/>
  <c r="J196" i="3"/>
  <c r="J195" i="3"/>
  <c r="BK194" i="3"/>
  <c r="J193" i="3"/>
  <c r="J191" i="3"/>
  <c r="BK190" i="3"/>
  <c r="J188" i="3"/>
  <c r="J187" i="3"/>
  <c r="J185" i="3"/>
  <c r="J183" i="3"/>
  <c r="J179" i="3"/>
  <c r="BK176" i="3"/>
  <c r="BK174" i="3"/>
  <c r="J170" i="3"/>
  <c r="BK168" i="3"/>
  <c r="J165" i="3"/>
  <c r="J162" i="3"/>
  <c r="J158" i="3"/>
  <c r="J156" i="3"/>
  <c r="BK154" i="3"/>
  <c r="BK153" i="3"/>
  <c r="J150" i="3"/>
  <c r="BK148" i="3"/>
  <c r="BK146" i="3"/>
  <c r="BK143" i="3"/>
  <c r="BK142" i="3"/>
  <c r="BK140" i="3"/>
  <c r="J139" i="3"/>
  <c r="J138" i="3"/>
  <c r="BK136" i="3"/>
  <c r="BK132" i="3"/>
  <c r="BK125" i="3"/>
  <c r="BK208" i="3"/>
  <c r="J206" i="3"/>
  <c r="BK204" i="3"/>
  <c r="J203" i="3"/>
  <c r="J202" i="3"/>
  <c r="BK201" i="3"/>
  <c r="J200" i="3"/>
  <c r="J198" i="3"/>
  <c r="J194" i="3"/>
  <c r="J192" i="3"/>
  <c r="BK188" i="3"/>
  <c r="BK187" i="3"/>
  <c r="J186" i="3"/>
  <c r="BK183" i="3"/>
  <c r="BK182" i="3"/>
  <c r="BK181" i="3"/>
  <c r="J172" i="3"/>
  <c r="J171" i="3"/>
  <c r="BK169" i="3"/>
  <c r="J168" i="3"/>
  <c r="BK166" i="3"/>
  <c r="BK163" i="3"/>
  <c r="BK159" i="3"/>
  <c r="J157" i="3"/>
  <c r="BK155" i="3"/>
  <c r="J154" i="3"/>
  <c r="J153" i="3"/>
  <c r="BK152" i="3"/>
  <c r="BK151" i="3"/>
  <c r="BK147" i="3"/>
  <c r="J145" i="3"/>
  <c r="J141" i="3"/>
  <c r="BK137" i="3"/>
  <c r="J136" i="3"/>
  <c r="J133" i="3"/>
  <c r="BK130" i="3"/>
  <c r="J129" i="3"/>
  <c r="J184" i="3"/>
  <c r="J178" i="3"/>
  <c r="J175" i="3"/>
  <c r="BK171" i="3"/>
  <c r="BK170" i="3"/>
  <c r="BK162" i="3"/>
  <c r="BK180" i="3"/>
  <c r="BK179" i="3"/>
  <c r="J174" i="3"/>
  <c r="BK173" i="3"/>
  <c r="J169" i="3"/>
  <c r="J166" i="3"/>
  <c r="BK164" i="3"/>
  <c r="BK160" i="3"/>
  <c r="J159" i="3"/>
  <c r="J155" i="3"/>
  <c r="J152" i="3"/>
  <c r="BK150" i="3"/>
  <c r="BK149" i="3"/>
  <c r="J147" i="3"/>
  <c r="J146" i="3"/>
  <c r="J144" i="3"/>
  <c r="J137" i="3"/>
  <c r="BK135" i="3"/>
  <c r="J134" i="3"/>
  <c r="BK133" i="3"/>
  <c r="J130" i="3"/>
  <c r="J126" i="3"/>
  <c r="J125" i="3"/>
  <c r="BK157" i="3"/>
  <c r="J142" i="3"/>
  <c r="BK131" i="3"/>
  <c r="J135" i="3"/>
  <c r="BK124" i="3" l="1"/>
  <c r="J124" i="3" s="1"/>
  <c r="J98" i="3" s="1"/>
  <c r="P124" i="3"/>
  <c r="P123" i="3"/>
  <c r="R124" i="3"/>
  <c r="R123" i="3" s="1"/>
  <c r="T124" i="3"/>
  <c r="T123" i="3"/>
  <c r="BK128" i="3"/>
  <c r="J128" i="3" s="1"/>
  <c r="J100" i="3" s="1"/>
  <c r="P128" i="3"/>
  <c r="R128" i="3"/>
  <c r="T128" i="3"/>
  <c r="BK167" i="3"/>
  <c r="J167" i="3"/>
  <c r="J101" i="3" s="1"/>
  <c r="P167" i="3"/>
  <c r="R167" i="3"/>
  <c r="T167" i="3"/>
  <c r="BK213" i="3"/>
  <c r="J213" i="3" s="1"/>
  <c r="J102" i="3" s="1"/>
  <c r="P213" i="3"/>
  <c r="R213" i="3"/>
  <c r="T213" i="3"/>
  <c r="BE148" i="3"/>
  <c r="BE130" i="3"/>
  <c r="BE133" i="3"/>
  <c r="J89" i="3"/>
  <c r="BE125" i="3"/>
  <c r="BE139" i="3"/>
  <c r="BE154" i="3"/>
  <c r="BE186" i="3"/>
  <c r="BE132" i="3"/>
  <c r="BE151" i="3"/>
  <c r="BE157" i="3"/>
  <c r="BE161" i="3"/>
  <c r="BE169" i="3"/>
  <c r="BE172" i="3"/>
  <c r="BE178" i="3"/>
  <c r="BE160" i="3"/>
  <c r="E85" i="3"/>
  <c r="BE135" i="3"/>
  <c r="BE138" i="3"/>
  <c r="BE140" i="3"/>
  <c r="BE143" i="3"/>
  <c r="BE146" i="3"/>
  <c r="BE147" i="3"/>
  <c r="BE150" i="3"/>
  <c r="BE156" i="3"/>
  <c r="BE165" i="3"/>
  <c r="BE168" i="3"/>
  <c r="BE171" i="3"/>
  <c r="BE180" i="3"/>
  <c r="BE189" i="3"/>
  <c r="BE190" i="3"/>
  <c r="BE192" i="3"/>
  <c r="BE203" i="3"/>
  <c r="BE209" i="3"/>
  <c r="F92" i="3"/>
  <c r="BE126" i="3"/>
  <c r="BE131" i="3"/>
  <c r="BE134" i="3"/>
  <c r="BE141" i="3"/>
  <c r="BE144" i="3"/>
  <c r="BE145" i="3"/>
  <c r="BE149" i="3"/>
  <c r="BE152" i="3"/>
  <c r="BE155" i="3"/>
  <c r="BE159" i="3"/>
  <c r="BE173" i="3"/>
  <c r="BE175" i="3"/>
  <c r="BE181" i="3"/>
  <c r="BE183" i="3"/>
  <c r="BE184" i="3"/>
  <c r="BE185" i="3"/>
  <c r="BE191" i="3"/>
  <c r="BE195" i="3"/>
  <c r="BE197" i="3"/>
  <c r="BE198" i="3"/>
  <c r="BE201" i="3"/>
  <c r="BE202" i="3"/>
  <c r="BE205" i="3"/>
  <c r="BE207" i="3"/>
  <c r="BE129" i="3"/>
  <c r="BE136" i="3"/>
  <c r="BE137" i="3"/>
  <c r="BE158" i="3"/>
  <c r="BE163" i="3"/>
  <c r="BE164" i="3"/>
  <c r="BE166" i="3"/>
  <c r="BE188" i="3"/>
  <c r="BE199" i="3"/>
  <c r="BE204" i="3"/>
  <c r="BE208" i="3"/>
  <c r="BE210" i="3"/>
  <c r="BE211" i="3"/>
  <c r="BE142" i="3"/>
  <c r="BE153" i="3"/>
  <c r="BE162" i="3"/>
  <c r="BE170" i="3"/>
  <c r="BE174" i="3"/>
  <c r="BE176" i="3"/>
  <c r="BE177" i="3"/>
  <c r="BE179" i="3"/>
  <c r="BE182" i="3"/>
  <c r="BE187" i="3"/>
  <c r="BE193" i="3"/>
  <c r="BE194" i="3"/>
  <c r="BE196" i="3"/>
  <c r="BE200" i="3"/>
  <c r="BE206" i="3"/>
  <c r="BE212" i="3"/>
  <c r="BE214" i="3"/>
  <c r="BE215" i="3"/>
  <c r="BE216" i="3"/>
  <c r="BE217" i="3"/>
  <c r="BE218" i="3"/>
  <c r="BE219" i="3"/>
  <c r="BC95" i="1"/>
  <c r="AW95" i="1"/>
  <c r="F37" i="3"/>
  <c r="BD96" i="1"/>
  <c r="BD95" i="1"/>
  <c r="F34" i="3"/>
  <c r="BA96" i="1"/>
  <c r="BA95" i="1"/>
  <c r="BB95" i="1"/>
  <c r="J34" i="3"/>
  <c r="AW96" i="1" s="1"/>
  <c r="F36" i="3"/>
  <c r="BC96" i="1"/>
  <c r="F35" i="3"/>
  <c r="BB96" i="1"/>
  <c r="T127" i="3" l="1"/>
  <c r="T122" i="3" s="1"/>
  <c r="P127" i="3"/>
  <c r="P122" i="3"/>
  <c r="AU96" i="1"/>
  <c r="AU95" i="1"/>
  <c r="R127" i="3"/>
  <c r="R122" i="3" s="1"/>
  <c r="BK123" i="3"/>
  <c r="J123" i="3"/>
  <c r="J97" i="3"/>
  <c r="BK127" i="3"/>
  <c r="J127" i="3" s="1"/>
  <c r="J99" i="3" s="1"/>
  <c r="BC94" i="1"/>
  <c r="AY94" i="1" s="1"/>
  <c r="AV95" i="1"/>
  <c r="AT95" i="1"/>
  <c r="AZ95" i="1"/>
  <c r="J33" i="3"/>
  <c r="AV96" i="1"/>
  <c r="AT96" i="1"/>
  <c r="BB94" i="1"/>
  <c r="W31" i="1" s="1"/>
  <c r="BD94" i="1"/>
  <c r="W33" i="1" s="1"/>
  <c r="F33" i="3"/>
  <c r="AZ96" i="1"/>
  <c r="BA94" i="1"/>
  <c r="AW94" i="1" s="1"/>
  <c r="BK122" i="3" l="1"/>
  <c r="J122" i="3"/>
  <c r="J96" i="3"/>
  <c r="AZ94" i="1"/>
  <c r="AV94" i="1" s="1"/>
  <c r="AU94" i="1"/>
  <c r="AX94" i="1"/>
  <c r="W32" i="1"/>
  <c r="AG95" i="1"/>
  <c r="AN95" i="1"/>
  <c r="AT94" i="1" l="1"/>
  <c r="J30" i="3"/>
  <c r="AG96" i="1" s="1"/>
  <c r="AN96" i="1" s="1"/>
  <c r="J39" i="3" l="1"/>
  <c r="AG94" i="1"/>
  <c r="AN94" i="1" l="1"/>
</calcChain>
</file>

<file path=xl/sharedStrings.xml><?xml version="1.0" encoding="utf-8"?>
<sst xmlns="http://schemas.openxmlformats.org/spreadsheetml/2006/main" count="1580" uniqueCount="503">
  <si>
    <t/>
  </si>
  <si>
    <t>2.0</t>
  </si>
  <si>
    <t>False</t>
  </si>
  <si>
    <t>{d193cfe2-3eda-4a3e-8ad9-55e45317f4d3}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</si>
  <si>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</si>
  <si>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</si>
  <si>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</si>
  <si>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</si>
  <si>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</si>
  <si>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</si>
  <si>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</si>
  <si>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</si>
  <si>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</si>
  <si>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30012026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</si>
  <si>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</si>
  <si>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</si>
  <si>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veřejného osvětlení ve městě Šlapanice - ulice Husova, Hybešova, Jiráskova, Wurmova.</t>
  </si>
  <si>
    <t>KSO:</t>
  </si>
  <si>
    <t>CC-CZ:</t>
  </si>
  <si>
    <t>Místo:</t>
  </si>
  <si>
    <t xml:space="preserve"> </t>
  </si>
  <si>
    <t>Datum:</t>
  </si>
  <si>
    <t>30. 1. 2026</t>
  </si>
  <si>
    <t>Zadavatel:</t>
  </si>
  <si>
    <t>IČ:</t>
  </si>
  <si>
    <t>00282651</t>
  </si>
  <si>
    <t>Město Šlapanice</t>
  </si>
  <si>
    <t>DIČ:</t>
  </si>
  <si>
    <t>Uchazeč:</t>
  </si>
  <si>
    <t>Vyplň údaj</t>
  </si>
  <si>
    <t>Projektant:</t>
  </si>
  <si>
    <t>19459611</t>
  </si>
  <si>
    <t>BAHAU CZ s.r.o.</t>
  </si>
  <si>
    <t>CZ19459611</t>
  </si>
  <si>
    <t>True</t>
  </si>
  <si>
    <t>Zpracovatel:</t>
  </si>
  <si>
    <t>Ing. Richard Gábor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</si>
  <si>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</si>
  <si>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</si>
  <si>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</si>
  <si>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</si>
  <si>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</si>
  <si>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</si>
  <si>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</si>
  <si>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</si>
  <si>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</si>
  <si>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</si>
  <si>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</si>
  <si>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</si>
  <si>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</si>
  <si>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</si>
  <si>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</si>
  <si>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</si>
  <si>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</si>
  <si>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</si>
  <si>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</si>
  <si>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</si>
  <si>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</si>
  <si>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</si>
  <si>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</si>
  <si>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</si>
  <si>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</si>
  <si>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</si>
  <si>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</si>
  <si>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</si>
  <si>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</si>
  <si>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</si>
  <si>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</si>
  <si>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</si>
  <si>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</si>
  <si>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</si>
  <si>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</si>
  <si>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</si>
  <si>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</si>
  <si>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</si>
  <si>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</si>
  <si>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</si>
  <si>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</si>
  <si>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</si>
  <si>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</si>
  <si>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</si>
  <si>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</si>
  <si>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</si>
  <si>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</si>
  <si>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Přípolož vedení VO v trase EG.D</t>
  </si>
  <si>
    <t>STA</t>
  </si>
  <si>
    <t>1</t>
  </si>
  <si>
    <t>{3665b6ed-a7e7-4e4b-8b58-9fe876329492}</t>
  </si>
  <si>
    <t>2</t>
  </si>
  <si>
    <t>SO 02</t>
  </si>
  <si>
    <t>Obnova stožárů a svítidel VO</t>
  </si>
  <si>
    <t>{18b5879f-cc6b-498d-8c83-cd211ec7a59c}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</si>
  <si>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</si>
  <si>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</si>
  <si>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</si>
  <si>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</si>
  <si>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</si>
  <si>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</si>
  <si>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</si>
  <si>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</si>
  <si>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</si>
  <si>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</si>
  <si>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</si>
  <si>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</si>
  <si>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</si>
  <si>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</si>
  <si>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</si>
  <si>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</si>
  <si>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</si>
  <si>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</si>
  <si>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</si>
  <si>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</si>
  <si>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</si>
  <si>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</si>
  <si>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</si>
  <si>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</si>
  <si>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</si>
  <si>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</si>
  <si>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</si>
  <si>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21-M</t>
  </si>
  <si>
    <t>Elektromontáže</t>
  </si>
  <si>
    <t>K</t>
  </si>
  <si>
    <t>210220022</t>
  </si>
  <si>
    <t>Montáž uzemňovacího vedení vodičů FeZn pomocí svorek v zemi drátem průměru do 10 mm ve městské zástavbě</t>
  </si>
  <si>
    <t>m</t>
  </si>
  <si>
    <t>64</t>
  </si>
  <si>
    <t>35441073</t>
  </si>
  <si>
    <t>drát D 10mm FeZn</t>
  </si>
  <si>
    <t>kg</t>
  </si>
  <si>
    <t>128</t>
  </si>
  <si>
    <t>210220301</t>
  </si>
  <si>
    <t>Montáž svorek hromosvodných se 2 šrouby</t>
  </si>
  <si>
    <t>kus</t>
  </si>
  <si>
    <t>4</t>
  </si>
  <si>
    <t>35441885</t>
  </si>
  <si>
    <t>svorka spojovací pro lano D 8-10mm</t>
  </si>
  <si>
    <t>5</t>
  </si>
  <si>
    <t>35442235</t>
  </si>
  <si>
    <t xml:space="preserve">antikorozní páska </t>
  </si>
  <si>
    <t>46-M</t>
  </si>
  <si>
    <t>Zemní práce při extr.mont.pracích</t>
  </si>
  <si>
    <t>6</t>
  </si>
  <si>
    <t>460791112</t>
  </si>
  <si>
    <t>Montáž trubek ochranných plastových uložených volně do rýhy tuhých D přes 32 do 50 mm</t>
  </si>
  <si>
    <t>7</t>
  </si>
  <si>
    <t>1000290893</t>
  </si>
  <si>
    <t>Chránička optického kabelu KOPOS 06040 AB, HDPE, bezhalogenová, 40mm, 750N/20cm, oranžová</t>
  </si>
  <si>
    <t>8</t>
  </si>
  <si>
    <t>1000290125</t>
  </si>
  <si>
    <t>Koncovka chráničky optického kabelu KOPOS 05041 KB, HDPE, 40mm, bez ventilu, 1ks</t>
  </si>
  <si>
    <t>9</t>
  </si>
  <si>
    <t>1000289722</t>
  </si>
  <si>
    <t>Spojka chráničky optického kabelu KOPOS 05040 KB, HDPE, 40mm, 1ks</t>
  </si>
  <si>
    <t>10</t>
  </si>
  <si>
    <t>460791213</t>
  </si>
  <si>
    <t>Montáž trubek ochranných plastových uložených volně do rýhy ohebných přes 50 do 90 mm</t>
  </si>
  <si>
    <t>11</t>
  </si>
  <si>
    <t>1185970</t>
  </si>
  <si>
    <t>TRUBKA KOPOFLEX 75 CERVENA KF 09075</t>
  </si>
  <si>
    <t>1004014</t>
  </si>
  <si>
    <t>TRUBKA KOPOFLEX 75 CERNA KF 09075</t>
  </si>
  <si>
    <t>13</t>
  </si>
  <si>
    <t>460791214</t>
  </si>
  <si>
    <t>Montáž trubek ochranných plastových uložených volně do rýhy ohebných přes 90 do 110 mm</t>
  </si>
  <si>
    <t>14</t>
  </si>
  <si>
    <t>1383567</t>
  </si>
  <si>
    <t>TRUBKA KOPOFLEX 110 CERVEN KF 09110 BB</t>
  </si>
  <si>
    <t>SO 02 - Obnova stožárů a svítidel VO</t>
  </si>
  <si>
    <t>PSV - Práce a dodávky PSV</t>
  </si>
  <si>
    <t xml:space="preserve">    742 - Elektroinstalace - slaboproud</t>
  </si>
  <si>
    <t>HZS - Hodinové zúčtovací sazby</t>
  </si>
  <si>
    <t>PSV</t>
  </si>
  <si>
    <t>Práce a dodávky PSV</t>
  </si>
  <si>
    <t>742</t>
  </si>
  <si>
    <t>Elektroinstalace - slaboproud</t>
  </si>
  <si>
    <t>742410064</t>
  </si>
  <si>
    <t>Montáž reproduktoru směrového rozhlasu</t>
  </si>
  <si>
    <t>16</t>
  </si>
  <si>
    <t>367994176</t>
  </si>
  <si>
    <t>742410801</t>
  </si>
  <si>
    <t>Demontáž reproduktoru podhledového nebo nástěnného nebo směrového</t>
  </si>
  <si>
    <t>562324701</t>
  </si>
  <si>
    <t>210100151</t>
  </si>
  <si>
    <t>Ukončení kabelů smršťovací koncovkou nebo páskou se zapojením bez letování žíly do 4x16 mm2</t>
  </si>
  <si>
    <t>-1922387042</t>
  </si>
  <si>
    <t>10.050.615</t>
  </si>
  <si>
    <t>GPH Koncovka SKR 4 38/11 smršťitelná</t>
  </si>
  <si>
    <t>1450626183</t>
  </si>
  <si>
    <t>210101233</t>
  </si>
  <si>
    <t>Propojení kabelů celoplastových spojkou do 1 kV venkovní smršťovací SVCZ 1 až 5 žíly do 4x10 až 16 mm2</t>
  </si>
  <si>
    <t>1202053717</t>
  </si>
  <si>
    <t>80971293</t>
  </si>
  <si>
    <t>WAP SPOJKA SMRŠŤ. SVCZ-S4-1 PRO 4X10-4X35MM2 AL/CU, ŠROUB. SPOJOVAČE, wpr6036</t>
  </si>
  <si>
    <t>-1542455396</t>
  </si>
  <si>
    <t>210191514</t>
  </si>
  <si>
    <t>Montáž skříní pojistkových tenkocementových rozpojovacích v pilíři SR 1, ER 1.0 a 1.1 bez zapojení vodičů</t>
  </si>
  <si>
    <t>1601483876</t>
  </si>
  <si>
    <t>1256919</t>
  </si>
  <si>
    <t xml:space="preserve"> SRML 12x160 3.1.1 3D</t>
  </si>
  <si>
    <t>-398550178</t>
  </si>
  <si>
    <t>210203901</t>
  </si>
  <si>
    <t>Montáž svítidel LED se zapojením vodičů průmyslových nebo venkovních na výložník nebo dřík</t>
  </si>
  <si>
    <t>593443217</t>
  </si>
  <si>
    <t>34774000</t>
  </si>
  <si>
    <t>L1 - DLE68MINI-20W-OS2612-2700K WL DALI</t>
  </si>
  <si>
    <t>-1573120404</t>
  </si>
  <si>
    <t>34774001</t>
  </si>
  <si>
    <t>L2 - DLE68MINI-25W-OS2612-2700K WL DALI</t>
  </si>
  <si>
    <t>473951935</t>
  </si>
  <si>
    <t>34774002</t>
  </si>
  <si>
    <t>L3 - DLE68MINI-30W-OS2613-2700K WL DALI</t>
  </si>
  <si>
    <t>34875090</t>
  </si>
  <si>
    <t>34774004</t>
  </si>
  <si>
    <t>L4 - DLE68MINI-35W-OS2613-2700K WL DALI</t>
  </si>
  <si>
    <t>77409475</t>
  </si>
  <si>
    <t>34774005</t>
  </si>
  <si>
    <t>L5 - DLE68MINI-35W-OS2612-2700K WL DALI</t>
  </si>
  <si>
    <t>-1570390951</t>
  </si>
  <si>
    <t>15</t>
  </si>
  <si>
    <t>210204031</t>
  </si>
  <si>
    <t>Montáž stožárů osvětlení kompozitních samostatně stojících délky do 8 m</t>
  </si>
  <si>
    <t>-2060116797</t>
  </si>
  <si>
    <t>1971929</t>
  </si>
  <si>
    <t>STOZAR SAL-6</t>
  </si>
  <si>
    <t>218446757</t>
  </si>
  <si>
    <t>17</t>
  </si>
  <si>
    <t>1971928</t>
  </si>
  <si>
    <t>STOZAR SAL-60</t>
  </si>
  <si>
    <t>869225598</t>
  </si>
  <si>
    <t>18</t>
  </si>
  <si>
    <t>1971932</t>
  </si>
  <si>
    <t>STOZAR SAL-70</t>
  </si>
  <si>
    <t>38445537</t>
  </si>
  <si>
    <t>19</t>
  </si>
  <si>
    <t>210204105</t>
  </si>
  <si>
    <t>Montáž výložníků osvětlení dvouramenných sloupových hmotnosti do 70 kg</t>
  </si>
  <si>
    <t>-285751365</t>
  </si>
  <si>
    <t>20</t>
  </si>
  <si>
    <t>31674006</t>
  </si>
  <si>
    <t>výložník WR 4/2/0,5/90°</t>
  </si>
  <si>
    <t>1186735160</t>
  </si>
  <si>
    <t>210204201</t>
  </si>
  <si>
    <t>Montáž elektrovýzbroje stožárů osvětlení 1 okruh</t>
  </si>
  <si>
    <t>763621414</t>
  </si>
  <si>
    <t>22</t>
  </si>
  <si>
    <t>31674129</t>
  </si>
  <si>
    <t>výzbroj stožárová NTB1</t>
  </si>
  <si>
    <t>97864789</t>
  </si>
  <si>
    <t>23</t>
  </si>
  <si>
    <t>210204202</t>
  </si>
  <si>
    <t>Montáž elektrovýzbroje stožárů osvětlení 2 okruhy</t>
  </si>
  <si>
    <t>-1417519233</t>
  </si>
  <si>
    <t>24</t>
  </si>
  <si>
    <t>31674133</t>
  </si>
  <si>
    <t>výzbroj stožárová NTB2</t>
  </si>
  <si>
    <t>256</t>
  </si>
  <si>
    <t>1892706363</t>
  </si>
  <si>
    <t>25</t>
  </si>
  <si>
    <t>-963088836</t>
  </si>
  <si>
    <t>26</t>
  </si>
  <si>
    <t>-85376227</t>
  </si>
  <si>
    <t>27</t>
  </si>
  <si>
    <t>192620257</t>
  </si>
  <si>
    <t>28</t>
  </si>
  <si>
    <t>210220300</t>
  </si>
  <si>
    <t>Montáž svorka hromosvodná s jedním šroubem</t>
  </si>
  <si>
    <t>-2054378903</t>
  </si>
  <si>
    <t>29</t>
  </si>
  <si>
    <t>8500173740</t>
  </si>
  <si>
    <t>Svorka připojovací SP</t>
  </si>
  <si>
    <t>-264603380</t>
  </si>
  <si>
    <t>30</t>
  </si>
  <si>
    <t>280083555</t>
  </si>
  <si>
    <t>31</t>
  </si>
  <si>
    <t>-1753263955</t>
  </si>
  <si>
    <t>32</t>
  </si>
  <si>
    <t>210812011</t>
  </si>
  <si>
    <t>Montáž kabelu Cu plného nebo laněného do 1 kV žíly 3x1,5 až 6 mm2 (např. CYKY) bez ukončení uloženého volně nebo v liště</t>
  </si>
  <si>
    <t>1486079757</t>
  </si>
  <si>
    <t>33</t>
  </si>
  <si>
    <t>34111030</t>
  </si>
  <si>
    <t>kabel instalační jádro Cu plné izolace PVC plášť PVC 450/750V (CYKY) 3x1,5mm2</t>
  </si>
  <si>
    <t>-284775028</t>
  </si>
  <si>
    <t>34</t>
  </si>
  <si>
    <t>210812035</t>
  </si>
  <si>
    <t>Montáž kabelu Cu plného nebo laněného do 1 kV žíly 4x16 mm2 (např. CYKY) bez ukončení uloženého volně nebo v liště</t>
  </si>
  <si>
    <t>-255075288</t>
  </si>
  <si>
    <t>35</t>
  </si>
  <si>
    <t>34111080</t>
  </si>
  <si>
    <t>kabel instalační jádro Cu plné izolace PVC plášť PVC 450/750V (CYKY) 4x16mm2</t>
  </si>
  <si>
    <t>228755471</t>
  </si>
  <si>
    <t>36</t>
  </si>
  <si>
    <t>210950202</t>
  </si>
  <si>
    <t>Příplatek na zatahování kabelů hmotnosti do 2 kg do tvárnicových tras a kolektorů</t>
  </si>
  <si>
    <t>-938099707</t>
  </si>
  <si>
    <t>37</t>
  </si>
  <si>
    <t>218202013</t>
  </si>
  <si>
    <t>Demontáž svítidla výbojkového průmyslového nebo venkovního z výložníku</t>
  </si>
  <si>
    <t>51302878</t>
  </si>
  <si>
    <t>38</t>
  </si>
  <si>
    <t>218204103</t>
  </si>
  <si>
    <t>Demontáž výložníků osvětlení jednoramenných sloupových hmotnosti do 35 kg</t>
  </si>
  <si>
    <t>1636788725</t>
  </si>
  <si>
    <t>39</t>
  </si>
  <si>
    <t>PM</t>
  </si>
  <si>
    <t>Přidružený materiál</t>
  </si>
  <si>
    <t>%</t>
  </si>
  <si>
    <t>-543510514</t>
  </si>
  <si>
    <t>40</t>
  </si>
  <si>
    <t>PPV</t>
  </si>
  <si>
    <t>Podíl přidružených výkonů</t>
  </si>
  <si>
    <t>-1191555479</t>
  </si>
  <si>
    <t>41</t>
  </si>
  <si>
    <t>460010024</t>
  </si>
  <si>
    <t>Vytyčení trasy vedení kabelového podzemního v zastavěném prostoru</t>
  </si>
  <si>
    <t>km</t>
  </si>
  <si>
    <t>-1729877537</t>
  </si>
  <si>
    <t>42</t>
  </si>
  <si>
    <t>460010025</t>
  </si>
  <si>
    <t>Vytyčení trasy inženýrských sítí v zastavěném prostoru</t>
  </si>
  <si>
    <t>1087377824</t>
  </si>
  <si>
    <t>43</t>
  </si>
  <si>
    <t>460131114</t>
  </si>
  <si>
    <t>Hloubení nezapažených jam při elektromontážích ručně v hornině tř II skupiny 4</t>
  </si>
  <si>
    <t>m3</t>
  </si>
  <si>
    <t>2010415025</t>
  </si>
  <si>
    <t>44</t>
  </si>
  <si>
    <t>460161173</t>
  </si>
  <si>
    <t>Hloubení kabelových rýh ručně š 35 cm hl 80 cm v hornině tř II skupiny 4</t>
  </si>
  <si>
    <t>1239494488</t>
  </si>
  <si>
    <t>45</t>
  </si>
  <si>
    <t>460161313</t>
  </si>
  <si>
    <t>Hloubení kabelových rýh ručně š 50 cm hl 120 cm v hornině tř II skupiny 4</t>
  </si>
  <si>
    <t>-1947789231</t>
  </si>
  <si>
    <t>46</t>
  </si>
  <si>
    <t>460241111</t>
  </si>
  <si>
    <t>Příplatek za ztížení vykopávky při elektromontážích v blízkosti podzemního vedení</t>
  </si>
  <si>
    <t>538737170</t>
  </si>
  <si>
    <t>47</t>
  </si>
  <si>
    <t>460341113</t>
  </si>
  <si>
    <t>Vodorovné přemístění horniny jakékoliv třídy dopravními prostředky při elektromontážích přes 500 do 1000 m</t>
  </si>
  <si>
    <t>1194980612</t>
  </si>
  <si>
    <t>48</t>
  </si>
  <si>
    <t>460341121</t>
  </si>
  <si>
    <t>Příplatek k vodorovnému přemístění horniny dopravními prostředky při elektromontážích za každých dalších i započatých 1000 m</t>
  </si>
  <si>
    <t>738058072</t>
  </si>
  <si>
    <t>49</t>
  </si>
  <si>
    <t>460361121</t>
  </si>
  <si>
    <t>Poplatek za uložení zeminy na recyklační skládce (skládkovné) kód odpadu 17 05 04</t>
  </si>
  <si>
    <t>t</t>
  </si>
  <si>
    <t>-1335237238</t>
  </si>
  <si>
    <t>50</t>
  </si>
  <si>
    <t>460391124</t>
  </si>
  <si>
    <t>Zásyp jam při elektromontážích ručně se zhutněním z hornin třídy II skupiny 4</t>
  </si>
  <si>
    <t>2062725488</t>
  </si>
  <si>
    <t>51</t>
  </si>
  <si>
    <t>460431183</t>
  </si>
  <si>
    <t>Zásyp kabelových rýh ručně se zhutněním š 35 cm hl 80 cm z horniny tř II skupiny 4</t>
  </si>
  <si>
    <t>-1298072825</t>
  </si>
  <si>
    <t>52</t>
  </si>
  <si>
    <t>460431333</t>
  </si>
  <si>
    <t>Zásyp kabelových rýh ručně se zhutněním š 50 cm hl 120 cm z horniny tř II skupiny 4</t>
  </si>
  <si>
    <t>535147674</t>
  </si>
  <si>
    <t>53</t>
  </si>
  <si>
    <t>460481122</t>
  </si>
  <si>
    <t>Úprava pláně při elektromontážích v hornině třídy těžitelnosti I skupiny 3 se zhutněním ručně</t>
  </si>
  <si>
    <t>m2</t>
  </si>
  <si>
    <t>-1179094026</t>
  </si>
  <si>
    <t>54</t>
  </si>
  <si>
    <t>460581121</t>
  </si>
  <si>
    <t>Zatravnění včetně zalití vodou na rovině</t>
  </si>
  <si>
    <t>1178405888</t>
  </si>
  <si>
    <t>55</t>
  </si>
  <si>
    <t>00572410</t>
  </si>
  <si>
    <t>osivo směs travní parková</t>
  </si>
  <si>
    <t>139499433</t>
  </si>
  <si>
    <t>56</t>
  </si>
  <si>
    <t>10321310</t>
  </si>
  <si>
    <t>hnojivo vegetačních střech s dlouhodobým účinkem</t>
  </si>
  <si>
    <t>-1117032053</t>
  </si>
  <si>
    <t>57</t>
  </si>
  <si>
    <t>460641111</t>
  </si>
  <si>
    <t>Základové konstrukce při elektromontážích z monolitického betonu</t>
  </si>
  <si>
    <t>74090709</t>
  </si>
  <si>
    <t>58</t>
  </si>
  <si>
    <t>59383557</t>
  </si>
  <si>
    <t>Prefabrikovaná základová patka B60</t>
  </si>
  <si>
    <t>-95708511</t>
  </si>
  <si>
    <t>59</t>
  </si>
  <si>
    <t>59383550</t>
  </si>
  <si>
    <t>Prefabrikovaná základová patka B50</t>
  </si>
  <si>
    <t>2002004364</t>
  </si>
  <si>
    <t>60</t>
  </si>
  <si>
    <t>460661111</t>
  </si>
  <si>
    <t>Kabelové lože z písku pro kabely nn bez zakrytí š lože do 35 cm</t>
  </si>
  <si>
    <t>-907879297</t>
  </si>
  <si>
    <t>61</t>
  </si>
  <si>
    <t>460661112</t>
  </si>
  <si>
    <t>Kabelové lože z písku pro kabely nn bez zakrytí š lože přes 35 do 50 cm</t>
  </si>
  <si>
    <t>796648882</t>
  </si>
  <si>
    <t>62</t>
  </si>
  <si>
    <t>460671113</t>
  </si>
  <si>
    <t>Výstražná fólie pro krytí kabelů šířky přes 25 do 34 cm</t>
  </si>
  <si>
    <t>160152644</t>
  </si>
  <si>
    <t>63</t>
  </si>
  <si>
    <t>1147138</t>
  </si>
  <si>
    <t>VYSTRAZNA FOLIE CERVENA 33/100 330X100</t>
  </si>
  <si>
    <t>-1746815297</t>
  </si>
  <si>
    <t>460762111</t>
  </si>
  <si>
    <t>Křižovatka betonového kabelového žlabu s inženýrskými sítěmi bez zásypu</t>
  </si>
  <si>
    <t>-1064111505</t>
  </si>
  <si>
    <t>65</t>
  </si>
  <si>
    <t>4400885570</t>
  </si>
  <si>
    <t>Dlažba betonová DITON STANDARD přírodní 500×500×50 mm</t>
  </si>
  <si>
    <t>1967775812</t>
  </si>
  <si>
    <t>66</t>
  </si>
  <si>
    <t>1859740027</t>
  </si>
  <si>
    <t>67</t>
  </si>
  <si>
    <t>-893693528</t>
  </si>
  <si>
    <t>68</t>
  </si>
  <si>
    <t>-1512656048</t>
  </si>
  <si>
    <t>69</t>
  </si>
  <si>
    <t>1196326991</t>
  </si>
  <si>
    <t>70</t>
  </si>
  <si>
    <t>-1455906854</t>
  </si>
  <si>
    <t>71</t>
  </si>
  <si>
    <t>-2034068886</t>
  </si>
  <si>
    <t>72</t>
  </si>
  <si>
    <t>-1385518616</t>
  </si>
  <si>
    <t>73</t>
  </si>
  <si>
    <t>1345315770</t>
  </si>
  <si>
    <t>74</t>
  </si>
  <si>
    <t>1332672356</t>
  </si>
  <si>
    <t>75</t>
  </si>
  <si>
    <t>460871173</t>
  </si>
  <si>
    <t>Podklad vozovky a chodníku z betonu prostého při elektromontážích tl přes 15 do 20 cm</t>
  </si>
  <si>
    <t>2057322770</t>
  </si>
  <si>
    <t>76</t>
  </si>
  <si>
    <t>460881215</t>
  </si>
  <si>
    <t>Kryt vozovky a chodníku z asfaltového betonu při elektromontážích vrstva ložní tl 8 cm</t>
  </si>
  <si>
    <t>-621498533</t>
  </si>
  <si>
    <t>77</t>
  </si>
  <si>
    <t>460881224</t>
  </si>
  <si>
    <t>Kryt vozovky a chodníku z asfaltového betonu při elektromontážích vrstva obrusná tl 6 cm</t>
  </si>
  <si>
    <t>-308212132</t>
  </si>
  <si>
    <t>78</t>
  </si>
  <si>
    <t>468011132</t>
  </si>
  <si>
    <t>Odstranění podkladu nebo krytu komunikace při elektromontážích z betonu prostého tl přes 15 do 30 cm</t>
  </si>
  <si>
    <t>-571849836</t>
  </si>
  <si>
    <t>79</t>
  </si>
  <si>
    <t>468011143</t>
  </si>
  <si>
    <t>Odstranění podkladu nebo krytu komunikace při elektromontážích ze živice tl přes 10 do 15 cm</t>
  </si>
  <si>
    <t>-377625812</t>
  </si>
  <si>
    <t>80</t>
  </si>
  <si>
    <t>468041113</t>
  </si>
  <si>
    <t>Řezání betonového podkladu nebo krytu při elektromontážích hl přes 15 do 20 cm</t>
  </si>
  <si>
    <t>686787691</t>
  </si>
  <si>
    <t>81</t>
  </si>
  <si>
    <t>468041123</t>
  </si>
  <si>
    <t>Řezání živičného podkladu nebo krytu při elektromontážích hl přes 10 do 15 cm</t>
  </si>
  <si>
    <t>1663602394</t>
  </si>
  <si>
    <t>82</t>
  </si>
  <si>
    <t>469973120</t>
  </si>
  <si>
    <t>Poplatek za předání recyklačnímu zařízení stavebního odpadu z prostého betonu kód odpadu 17 01 01</t>
  </si>
  <si>
    <t>1396264768</t>
  </si>
  <si>
    <t>83</t>
  </si>
  <si>
    <t>469973125</t>
  </si>
  <si>
    <t>Poplatek za předání recyklačnímu zařízení stavebního odpadu asfaltového bez obsahu dehtu kód odpadu 17 03 02</t>
  </si>
  <si>
    <t>-1299336031</t>
  </si>
  <si>
    <t>84</t>
  </si>
  <si>
    <t>1727839088</t>
  </si>
  <si>
    <t>85</t>
  </si>
  <si>
    <t>594944145</t>
  </si>
  <si>
    <t>HZS</t>
  </si>
  <si>
    <t>Hodinové zúčtovací sazby</t>
  </si>
  <si>
    <t>86</t>
  </si>
  <si>
    <t>HZS4121</t>
  </si>
  <si>
    <t>Pronájem plošiny MP16</t>
  </si>
  <si>
    <t>hod</t>
  </si>
  <si>
    <t>512</t>
  </si>
  <si>
    <t>-439458932</t>
  </si>
  <si>
    <t>87</t>
  </si>
  <si>
    <t>HZS4122</t>
  </si>
  <si>
    <t>Doprava</t>
  </si>
  <si>
    <t>kpl</t>
  </si>
  <si>
    <t>2088759614</t>
  </si>
  <si>
    <t>88</t>
  </si>
  <si>
    <t>HZS4212</t>
  </si>
  <si>
    <t>Hodinová zúčtovací sazba revizní technik specialista</t>
  </si>
  <si>
    <t>1237861944</t>
  </si>
  <si>
    <t>89</t>
  </si>
  <si>
    <t>HZS4221</t>
  </si>
  <si>
    <t>Dokumentace skutečného provedení stavby</t>
  </si>
  <si>
    <t>-1059998565</t>
  </si>
  <si>
    <t>90</t>
  </si>
  <si>
    <t>HZS4222</t>
  </si>
  <si>
    <t>Geodetické zaměření stavby</t>
  </si>
  <si>
    <t>1411068365</t>
  </si>
  <si>
    <t>91</t>
  </si>
  <si>
    <t>HZS4231</t>
  </si>
  <si>
    <t>Integrace do řidíciho systému VO včetně aktualizace</t>
  </si>
  <si>
    <t>-195087059</t>
  </si>
  <si>
    <t>Zhotovitel se zavazuje zajistit provedení geodetického zaměření skutečného provedení objektů technické nebo dopravní infrastruktury realizovaných na základě této smlouvy a vložit výsledky tohoto zaměření do Digitální technické mapy kraje, a to v souladu se zákonem č. 200/1994 Sb., o zeměměřictví, ve znění pozdějších předpisů, a vyhláškou č. 393/2020 Sb., o digitální technické mapě kraje. Zhotovitel je povinen předat objednateli potvrzení o úspěšném vložení dat do Digitální technické mapy nejpozději ke dni předání a převzetí díla, není-li dohodnuto jinak. Náklady spojené se zaměřením a vložením dat do Digitální technické mapy jsou zahrnuty v ceně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</si>
</sst>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12"/>
      <name val="Aptos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4" fillId="0" borderId="0" xfId="0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6" workbookViewId="0">
      <selection activeCell="BE40" sqref="BE4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216" t="s">
        <v>502</v>
      </c>
      <c r="AZ1" s="13" t="s">
        <v>0</v>
      </c>
      <c r="BA1" s="13" t="s">
        <v>1</v>
      </c>
      <c r="BB1" s="13" t="s">
        <v>0</v>
      </c>
      <c r="BT1" s="13" t="s">
        <v>2</v>
      </c>
      <c r="BU1" s="13" t="s">
        <v>2</v>
      </c>
      <c r="BV1" s="13" t="s">
        <v>3</v>
      </c>
    </row>
    <row r="2" spans="1:74" s="1" customFormat="1" ht="36.950000000000003" customHeight="1">
      <c r="AR2" s="211" t="s">
        <v>4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4" t="s">
        <v>5</v>
      </c>
      <c r="BT2" s="14" t="s">
        <v>6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5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176" t="s">
        <v>13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R5" s="17"/>
      <c r="BE5" s="173" t="s">
        <v>14</v>
      </c>
      <c r="BS5" s="14" t="s">
        <v>5</v>
      </c>
    </row>
    <row r="6" spans="1:74" s="1" customFormat="1" ht="36.950000000000003" customHeight="1">
      <c r="B6" s="17"/>
      <c r="D6" s="23" t="s">
        <v>15</v>
      </c>
      <c r="K6" s="178" t="s">
        <v>16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R6" s="17"/>
      <c r="BE6" s="174"/>
      <c r="BS6" s="14" t="s">
        <v>5</v>
      </c>
    </row>
    <row r="7" spans="1:74" s="1" customFormat="1" ht="12" customHeight="1">
      <c r="B7" s="17"/>
      <c r="D7" s="24" t="s">
        <v>17</v>
      </c>
      <c r="K7" s="22" t="s">
        <v>0</v>
      </c>
      <c r="AK7" s="24" t="s">
        <v>18</v>
      </c>
      <c r="AN7" s="22" t="s">
        <v>0</v>
      </c>
      <c r="AR7" s="17"/>
      <c r="BE7" s="174"/>
      <c r="BS7" s="14" t="s">
        <v>5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74"/>
      <c r="BS8" s="14" t="s">
        <v>5</v>
      </c>
    </row>
    <row r="9" spans="1:74" s="1" customFormat="1" ht="14.45" customHeight="1">
      <c r="B9" s="17"/>
      <c r="AR9" s="17"/>
      <c r="BE9" s="174"/>
      <c r="BS9" s="14" t="s">
        <v>5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25</v>
      </c>
      <c r="AR10" s="17"/>
      <c r="BE10" s="174"/>
      <c r="BS10" s="14" t="s">
        <v>5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0</v>
      </c>
      <c r="AR11" s="17"/>
      <c r="BE11" s="174"/>
      <c r="BS11" s="14" t="s">
        <v>5</v>
      </c>
    </row>
    <row r="12" spans="1:74" s="1" customFormat="1" ht="6.95" customHeight="1">
      <c r="B12" s="17"/>
      <c r="AR12" s="17"/>
      <c r="BE12" s="174"/>
      <c r="BS12" s="14" t="s">
        <v>5</v>
      </c>
    </row>
    <row r="13" spans="1:74" s="1" customFormat="1" ht="12" customHeight="1">
      <c r="B13" s="17"/>
      <c r="D13" s="24" t="s">
        <v>28</v>
      </c>
      <c r="AK13" s="24" t="s">
        <v>24</v>
      </c>
      <c r="AN13" s="26" t="s">
        <v>29</v>
      </c>
      <c r="AR13" s="17"/>
      <c r="BE13" s="174"/>
      <c r="BS13" s="14" t="s">
        <v>5</v>
      </c>
    </row>
    <row r="14" spans="1:74" ht="12.75">
      <c r="B14" s="17"/>
      <c r="E14" s="179" t="s">
        <v>29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4" t="s">
        <v>27</v>
      </c>
      <c r="AN14" s="26" t="s">
        <v>29</v>
      </c>
      <c r="AR14" s="17"/>
      <c r="BE14" s="174"/>
      <c r="BS14" s="14" t="s">
        <v>5</v>
      </c>
    </row>
    <row r="15" spans="1:74" s="1" customFormat="1" ht="6.95" customHeight="1">
      <c r="B15" s="17"/>
      <c r="AR15" s="17"/>
      <c r="BE15" s="174"/>
      <c r="BS15" s="14" t="s">
        <v>2</v>
      </c>
    </row>
    <row r="16" spans="1:74" s="1" customFormat="1" ht="12" customHeight="1">
      <c r="B16" s="17"/>
      <c r="D16" s="24" t="s">
        <v>30</v>
      </c>
      <c r="AK16" s="24" t="s">
        <v>24</v>
      </c>
      <c r="AN16" s="22" t="s">
        <v>31</v>
      </c>
      <c r="AR16" s="17"/>
      <c r="BE16" s="174"/>
      <c r="BS16" s="14" t="s">
        <v>2</v>
      </c>
    </row>
    <row r="17" spans="1:71" s="1" customFormat="1" ht="18.399999999999999" customHeight="1">
      <c r="B17" s="17"/>
      <c r="E17" s="22" t="s">
        <v>32</v>
      </c>
      <c r="AK17" s="24" t="s">
        <v>27</v>
      </c>
      <c r="AN17" s="22" t="s">
        <v>33</v>
      </c>
      <c r="AR17" s="17"/>
      <c r="BE17" s="174"/>
      <c r="BS17" s="14" t="s">
        <v>34</v>
      </c>
    </row>
    <row r="18" spans="1:71" s="1" customFormat="1" ht="6.95" customHeight="1">
      <c r="B18" s="17"/>
      <c r="AR18" s="17"/>
      <c r="BE18" s="174"/>
      <c r="BS18" s="14" t="s">
        <v>5</v>
      </c>
    </row>
    <row r="19" spans="1:71" s="1" customFormat="1" ht="12" customHeight="1">
      <c r="B19" s="17"/>
      <c r="D19" s="24" t="s">
        <v>35</v>
      </c>
      <c r="AK19" s="24" t="s">
        <v>24</v>
      </c>
      <c r="AN19" s="22" t="s">
        <v>0</v>
      </c>
      <c r="AR19" s="17"/>
      <c r="BE19" s="174"/>
      <c r="BS19" s="14" t="s">
        <v>5</v>
      </c>
    </row>
    <row r="20" spans="1:71" s="1" customFormat="1" ht="18.399999999999999" customHeight="1">
      <c r="B20" s="17"/>
      <c r="E20" s="22" t="s">
        <v>36</v>
      </c>
      <c r="AK20" s="24" t="s">
        <v>27</v>
      </c>
      <c r="AN20" s="22" t="s">
        <v>0</v>
      </c>
      <c r="AR20" s="17"/>
      <c r="BE20" s="174"/>
      <c r="BS20" s="14" t="s">
        <v>34</v>
      </c>
    </row>
    <row r="21" spans="1:71" s="1" customFormat="1" ht="6.95" customHeight="1">
      <c r="B21" s="17"/>
      <c r="AR21" s="17"/>
      <c r="BE21" s="174"/>
    </row>
    <row r="22" spans="1:71" s="1" customFormat="1" ht="12" customHeight="1">
      <c r="B22" s="17"/>
      <c r="D22" s="24" t="s">
        <v>37</v>
      </c>
      <c r="AR22" s="17"/>
      <c r="BE22" s="174"/>
    </row>
    <row r="23" spans="1:71" s="1" customFormat="1" ht="16.5" customHeight="1">
      <c r="B23" s="17"/>
      <c r="E23" s="181" t="s">
        <v>0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7"/>
      <c r="BE23" s="174"/>
    </row>
    <row r="24" spans="1:71" s="1" customFormat="1" ht="6.95" customHeight="1">
      <c r="B24" s="17"/>
      <c r="AR24" s="17"/>
      <c r="BE24" s="174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4"/>
    </row>
    <row r="26" spans="1:71" s="2" customFormat="1" ht="25.9" customHeight="1">
      <c r="A26" s="29"/>
      <c r="B26" s="30"/>
      <c r="C26" s="29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2">
        <v>0</v>
      </c>
      <c r="AL26" s="183"/>
      <c r="AM26" s="183"/>
      <c r="AN26" s="183"/>
      <c r="AO26" s="183"/>
      <c r="AP26" s="29"/>
      <c r="AQ26" s="29"/>
      <c r="AR26" s="30"/>
      <c r="BE26" s="174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4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4" t="s">
        <v>39</v>
      </c>
      <c r="M28" s="184"/>
      <c r="N28" s="184"/>
      <c r="O28" s="184"/>
      <c r="P28" s="184"/>
      <c r="Q28" s="29"/>
      <c r="R28" s="29"/>
      <c r="S28" s="29"/>
      <c r="T28" s="29"/>
      <c r="U28" s="29"/>
      <c r="V28" s="29"/>
      <c r="W28" s="184" t="s">
        <v>40</v>
      </c>
      <c r="X28" s="184"/>
      <c r="Y28" s="184"/>
      <c r="Z28" s="184"/>
      <c r="AA28" s="184"/>
      <c r="AB28" s="184"/>
      <c r="AC28" s="184"/>
      <c r="AD28" s="184"/>
      <c r="AE28" s="184"/>
      <c r="AF28" s="29"/>
      <c r="AG28" s="29"/>
      <c r="AH28" s="29"/>
      <c r="AI28" s="29"/>
      <c r="AJ28" s="29"/>
      <c r="AK28" s="184" t="s">
        <v>41</v>
      </c>
      <c r="AL28" s="184"/>
      <c r="AM28" s="184"/>
      <c r="AN28" s="184"/>
      <c r="AO28" s="184"/>
      <c r="AP28" s="29"/>
      <c r="AQ28" s="29"/>
      <c r="AR28" s="30"/>
      <c r="BE28" s="174"/>
    </row>
    <row r="29" spans="1:71" s="3" customFormat="1" ht="14.45" customHeight="1">
      <c r="B29" s="34"/>
      <c r="D29" s="24" t="s">
        <v>42</v>
      </c>
      <c r="F29" s="24" t="s">
        <v>43</v>
      </c>
      <c r="L29" s="187">
        <v>0.21</v>
      </c>
      <c r="M29" s="186"/>
      <c r="N29" s="186"/>
      <c r="O29" s="186"/>
      <c r="P29" s="186"/>
      <c r="W29" s="185">
        <f>AK26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W29*0.21</f>
        <v>0</v>
      </c>
      <c r="AL29" s="186"/>
      <c r="AM29" s="186"/>
      <c r="AN29" s="186"/>
      <c r="AO29" s="186"/>
      <c r="AR29" s="34"/>
      <c r="BE29" s="175"/>
    </row>
    <row r="30" spans="1:71" s="3" customFormat="1" ht="14.45" customHeight="1">
      <c r="B30" s="34"/>
      <c r="F30" s="24" t="s">
        <v>44</v>
      </c>
      <c r="L30" s="187">
        <v>0.12</v>
      </c>
      <c r="M30" s="186"/>
      <c r="N30" s="186"/>
      <c r="O30" s="186"/>
      <c r="P30" s="186"/>
      <c r="W30" s="185"/>
      <c r="X30" s="186"/>
      <c r="Y30" s="186"/>
      <c r="Z30" s="186"/>
      <c r="AA30" s="186"/>
      <c r="AB30" s="186"/>
      <c r="AC30" s="186"/>
      <c r="AD30" s="186"/>
      <c r="AE30" s="186"/>
      <c r="AK30" s="185"/>
      <c r="AL30" s="186"/>
      <c r="AM30" s="186"/>
      <c r="AN30" s="186"/>
      <c r="AO30" s="186"/>
      <c r="AR30" s="34"/>
      <c r="BE30" s="175"/>
    </row>
    <row r="31" spans="1:71" s="3" customFormat="1" ht="14.45" hidden="1" customHeight="1">
      <c r="B31" s="34"/>
      <c r="F31" s="24" t="s">
        <v>45</v>
      </c>
      <c r="L31" s="187">
        <v>0.21</v>
      </c>
      <c r="M31" s="186"/>
      <c r="N31" s="186"/>
      <c r="O31" s="186"/>
      <c r="P31" s="186"/>
      <c r="W31" s="185" t="e">
        <f>ROUND(BB94, 2)</f>
        <v>#REF!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75"/>
    </row>
    <row r="32" spans="1:71" s="3" customFormat="1" ht="14.45" hidden="1" customHeight="1">
      <c r="B32" s="34"/>
      <c r="F32" s="24" t="s">
        <v>46</v>
      </c>
      <c r="L32" s="187">
        <v>0.12</v>
      </c>
      <c r="M32" s="186"/>
      <c r="N32" s="186"/>
      <c r="O32" s="186"/>
      <c r="P32" s="186"/>
      <c r="W32" s="185" t="e">
        <f>ROUND(BC94, 2)</f>
        <v>#REF!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75"/>
    </row>
    <row r="33" spans="1:57" s="3" customFormat="1" ht="14.45" hidden="1" customHeight="1">
      <c r="B33" s="34"/>
      <c r="F33" s="24" t="s">
        <v>47</v>
      </c>
      <c r="L33" s="187">
        <v>0</v>
      </c>
      <c r="M33" s="186"/>
      <c r="N33" s="186"/>
      <c r="O33" s="186"/>
      <c r="P33" s="186"/>
      <c r="W33" s="185" t="e">
        <f>ROUND(BD94, 2)</f>
        <v>#REF!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4"/>
      <c r="BE33" s="175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4"/>
    </row>
    <row r="35" spans="1:57" s="2" customFormat="1" ht="25.9" customHeight="1">
      <c r="A35" s="29"/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188" t="s">
        <v>50</v>
      </c>
      <c r="Y35" s="189"/>
      <c r="Z35" s="189"/>
      <c r="AA35" s="189"/>
      <c r="AB35" s="189"/>
      <c r="AC35" s="37"/>
      <c r="AD35" s="37"/>
      <c r="AE35" s="37"/>
      <c r="AF35" s="37"/>
      <c r="AG35" s="37"/>
      <c r="AH35" s="37"/>
      <c r="AI35" s="37"/>
      <c r="AJ35" s="37"/>
      <c r="AK35" s="190">
        <f>AK26+AK29</f>
        <v>0</v>
      </c>
      <c r="AL35" s="189"/>
      <c r="AM35" s="189"/>
      <c r="AN35" s="189"/>
      <c r="AO35" s="191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53</v>
      </c>
      <c r="AI60" s="32"/>
      <c r="AJ60" s="32"/>
      <c r="AK60" s="32"/>
      <c r="AL60" s="32"/>
      <c r="AM60" s="42" t="s">
        <v>54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55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56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53</v>
      </c>
      <c r="AI75" s="32"/>
      <c r="AJ75" s="32"/>
      <c r="AK75" s="32"/>
      <c r="AL75" s="32"/>
      <c r="AM75" s="42" t="s">
        <v>54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57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30012026</v>
      </c>
      <c r="AR84" s="48"/>
    </row>
    <row r="85" spans="1:91" s="5" customFormat="1" ht="36.950000000000003" customHeight="1">
      <c r="B85" s="49"/>
      <c r="C85" s="50" t="s">
        <v>15</v>
      </c>
      <c r="L85" s="192" t="str">
        <f>K6</f>
        <v>Rekonstrukce veřejného osvětlení ve městě Šlapanice - ulice Husova, Hybešova, Jiráskova, Wurmova.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4" t="str">
        <f>IF(AN8= "","",AN8)</f>
        <v>30. 1. 2026</v>
      </c>
      <c r="AN87" s="19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Město Šlapanice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195" t="str">
        <f>IF(E17="","",E17)</f>
        <v>BAHAU CZ s.r.o.</v>
      </c>
      <c r="AN89" s="196"/>
      <c r="AO89" s="196"/>
      <c r="AP89" s="196"/>
      <c r="AQ89" s="29"/>
      <c r="AR89" s="30"/>
      <c r="AS89" s="197" t="s">
        <v>58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35</v>
      </c>
      <c r="AJ90" s="29"/>
      <c r="AK90" s="29"/>
      <c r="AL90" s="29"/>
      <c r="AM90" s="195" t="str">
        <f>IF(E20="","",E20)</f>
        <v>Ing. Richard Gábor</v>
      </c>
      <c r="AN90" s="196"/>
      <c r="AO90" s="196"/>
      <c r="AP90" s="196"/>
      <c r="AQ90" s="29"/>
      <c r="AR90" s="30"/>
      <c r="AS90" s="199"/>
      <c r="AT90" s="20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9"/>
      <c r="AT91" s="20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01" t="s">
        <v>59</v>
      </c>
      <c r="D92" s="202"/>
      <c r="E92" s="202"/>
      <c r="F92" s="202"/>
      <c r="G92" s="202"/>
      <c r="H92" s="57"/>
      <c r="I92" s="203" t="s">
        <v>60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61</v>
      </c>
      <c r="AH92" s="202"/>
      <c r="AI92" s="202"/>
      <c r="AJ92" s="202"/>
      <c r="AK92" s="202"/>
      <c r="AL92" s="202"/>
      <c r="AM92" s="202"/>
      <c r="AN92" s="203" t="s">
        <v>62</v>
      </c>
      <c r="AO92" s="202"/>
      <c r="AP92" s="205"/>
      <c r="AQ92" s="58" t="s">
        <v>63</v>
      </c>
      <c r="AR92" s="30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76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9" t="e">
        <f>ROUND(SUM(AG95:AG96),2)</f>
        <v>#REF!</v>
      </c>
      <c r="AH94" s="209"/>
      <c r="AI94" s="209"/>
      <c r="AJ94" s="209"/>
      <c r="AK94" s="209"/>
      <c r="AL94" s="209"/>
      <c r="AM94" s="209"/>
      <c r="AN94" s="210" t="e">
        <f>SUM(AG94,AT94)</f>
        <v>#REF!</v>
      </c>
      <c r="AO94" s="210"/>
      <c r="AP94" s="210"/>
      <c r="AQ94" s="69" t="s">
        <v>0</v>
      </c>
      <c r="AR94" s="65"/>
      <c r="AS94" s="70">
        <f>ROUND(SUM(AS95:AS96),2)</f>
        <v>0</v>
      </c>
      <c r="AT94" s="71" t="e">
        <f>ROUND(SUM(AV94:AW94),2)</f>
        <v>#REF!</v>
      </c>
      <c r="AU94" s="72" t="e">
        <f>ROUND(SUM(AU95:AU96),5)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ROUND(SUM(AZ95:AZ96),2)</f>
        <v>#REF!</v>
      </c>
      <c r="BA94" s="71" t="e">
        <f>ROUND(SUM(BA95:BA96),2)</f>
        <v>#REF!</v>
      </c>
      <c r="BB94" s="71" t="e">
        <f>ROUND(SUM(BB95:BB96),2)</f>
        <v>#REF!</v>
      </c>
      <c r="BC94" s="71" t="e">
        <f>ROUND(SUM(BC95:BC96),2)</f>
        <v>#REF!</v>
      </c>
      <c r="BD94" s="73" t="e">
        <f>ROUND(SUM(BD95:BD96),2)</f>
        <v>#REF!</v>
      </c>
      <c r="BS94" s="74" t="s">
        <v>77</v>
      </c>
      <c r="BT94" s="74" t="s">
        <v>78</v>
      </c>
      <c r="BU94" s="75" t="s">
        <v>79</v>
      </c>
      <c r="BV94" s="74" t="s">
        <v>80</v>
      </c>
      <c r="BW94" s="74" t="s">
        <v>3</v>
      </c>
      <c r="BX94" s="74" t="s">
        <v>81</v>
      </c>
      <c r="CL94" s="74" t="s">
        <v>0</v>
      </c>
    </row>
    <row r="95" spans="1:91" s="7" customFormat="1" ht="16.5" customHeight="1">
      <c r="A95" s="76" t="s">
        <v>82</v>
      </c>
      <c r="B95" s="77"/>
      <c r="C95" s="78"/>
      <c r="D95" s="208" t="s">
        <v>83</v>
      </c>
      <c r="E95" s="208"/>
      <c r="F95" s="208"/>
      <c r="G95" s="208"/>
      <c r="H95" s="208"/>
      <c r="I95" s="79"/>
      <c r="J95" s="208" t="s">
        <v>84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6" t="e">
        <f>#REF!</f>
        <v>#REF!</v>
      </c>
      <c r="AH95" s="207"/>
      <c r="AI95" s="207"/>
      <c r="AJ95" s="207"/>
      <c r="AK95" s="207"/>
      <c r="AL95" s="207"/>
      <c r="AM95" s="207"/>
      <c r="AN95" s="206" t="e">
        <f>SUM(AG95,AT95)</f>
        <v>#REF!</v>
      </c>
      <c r="AO95" s="207"/>
      <c r="AP95" s="207"/>
      <c r="AQ95" s="80" t="s">
        <v>85</v>
      </c>
      <c r="AR95" s="77"/>
      <c r="AS95" s="81">
        <v>0</v>
      </c>
      <c r="AT95" s="82" t="e">
        <f>ROUND(SUM(AV95:AW95),2)</f>
        <v>#REF!</v>
      </c>
      <c r="AU95" s="83" t="e">
        <f>#REF!</f>
        <v>#REF!</v>
      </c>
      <c r="AV95" s="82" t="e">
        <f>#REF!</f>
        <v>#REF!</v>
      </c>
      <c r="AW95" s="82" t="e">
        <f>#REF!</f>
        <v>#REF!</v>
      </c>
      <c r="AX95" s="82" t="e">
        <f>#REF!</f>
        <v>#REF!</v>
      </c>
      <c r="AY95" s="82" t="e">
        <f>#REF!</f>
        <v>#REF!</v>
      </c>
      <c r="AZ95" s="82" t="e">
        <f>#REF!</f>
        <v>#REF!</v>
      </c>
      <c r="BA95" s="82" t="e">
        <f>#REF!</f>
        <v>#REF!</v>
      </c>
      <c r="BB95" s="82" t="e">
        <f>#REF!</f>
        <v>#REF!</v>
      </c>
      <c r="BC95" s="82" t="e">
        <f>#REF!</f>
        <v>#REF!</v>
      </c>
      <c r="BD95" s="84" t="e">
        <f>#REF!</f>
        <v>#REF!</v>
      </c>
      <c r="BT95" s="85" t="s">
        <v>86</v>
      </c>
      <c r="BV95" s="85" t="s">
        <v>80</v>
      </c>
      <c r="BW95" s="85" t="s">
        <v>87</v>
      </c>
      <c r="BX95" s="85" t="s">
        <v>3</v>
      </c>
      <c r="CL95" s="85" t="s">
        <v>0</v>
      </c>
      <c r="CM95" s="85" t="s">
        <v>88</v>
      </c>
    </row>
    <row r="96" spans="1:91" s="7" customFormat="1" ht="16.5" customHeight="1">
      <c r="A96" s="76" t="s">
        <v>82</v>
      </c>
      <c r="B96" s="77"/>
      <c r="C96" s="78"/>
      <c r="D96" s="208" t="s">
        <v>89</v>
      </c>
      <c r="E96" s="208"/>
      <c r="F96" s="208"/>
      <c r="G96" s="208"/>
      <c r="H96" s="208"/>
      <c r="I96" s="79"/>
      <c r="J96" s="208" t="s">
        <v>90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02 - Obnova stožárů a ...'!J30</f>
        <v>0</v>
      </c>
      <c r="AH96" s="207"/>
      <c r="AI96" s="207"/>
      <c r="AJ96" s="207"/>
      <c r="AK96" s="207"/>
      <c r="AL96" s="207"/>
      <c r="AM96" s="207"/>
      <c r="AN96" s="206">
        <f>SUM(AG96,AT96)</f>
        <v>0</v>
      </c>
      <c r="AO96" s="207"/>
      <c r="AP96" s="207"/>
      <c r="AQ96" s="80" t="s">
        <v>85</v>
      </c>
      <c r="AR96" s="77"/>
      <c r="AS96" s="86">
        <v>0</v>
      </c>
      <c r="AT96" s="87">
        <f>ROUND(SUM(AV96:AW96),2)</f>
        <v>0</v>
      </c>
      <c r="AU96" s="88">
        <f>'SO 02 - Obnova stožárů a ...'!P122</f>
        <v>0</v>
      </c>
      <c r="AV96" s="87">
        <f>'SO 02 - Obnova stožárů a ...'!J33</f>
        <v>0</v>
      </c>
      <c r="AW96" s="87">
        <f>'SO 02 - Obnova stožárů a ...'!J34</f>
        <v>0</v>
      </c>
      <c r="AX96" s="87">
        <f>'SO 02 - Obnova stožárů a ...'!J35</f>
        <v>0</v>
      </c>
      <c r="AY96" s="87">
        <f>'SO 02 - Obnova stožárů a ...'!J36</f>
        <v>0</v>
      </c>
      <c r="AZ96" s="87">
        <f>'SO 02 - Obnova stožárů a ...'!F33</f>
        <v>0</v>
      </c>
      <c r="BA96" s="87">
        <f>'SO 02 - Obnova stožárů a ...'!F34</f>
        <v>0</v>
      </c>
      <c r="BB96" s="87">
        <f>'SO 02 - Obnova stožárů a ...'!F35</f>
        <v>0</v>
      </c>
      <c r="BC96" s="87">
        <f>'SO 02 - Obnova stožárů a ...'!F36</f>
        <v>0</v>
      </c>
      <c r="BD96" s="89">
        <f>'SO 02 - Obnova stožárů a ...'!F37</f>
        <v>0</v>
      </c>
      <c r="BT96" s="85" t="s">
        <v>86</v>
      </c>
      <c r="BV96" s="85" t="s">
        <v>80</v>
      </c>
      <c r="BW96" s="85" t="s">
        <v>91</v>
      </c>
      <c r="BX96" s="85" t="s">
        <v>3</v>
      </c>
      <c r="CL96" s="85" t="s">
        <v>0</v>
      </c>
      <c r="CM96" s="85" t="s">
        <v>88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Přípolož vedení V...'!C2" display="/" xr:uid="{00000000-0004-0000-0000-000000000000}"/>
    <hyperlink ref="A96" location="'SO 02 - Obnova stožárů a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20"/>
  <sheetViews>
    <sheetView showGridLines="0" workbookViewId="0">
      <selection activeCell="J122" sqref="J12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 t="s">
        <v>4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4" t="s">
        <v>91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1:46" s="1" customFormat="1" ht="24.95" hidden="1" customHeight="1">
      <c r="B4" s="17"/>
      <c r="D4" s="18" t="s">
        <v>92</v>
      </c>
      <c r="L4" s="17"/>
      <c r="M4" s="90" t="s">
        <v>9</v>
      </c>
      <c r="AT4" s="14" t="s">
        <v>2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4" t="s">
        <v>15</v>
      </c>
      <c r="L6" s="17"/>
    </row>
    <row r="7" spans="1:46" s="1" customFormat="1" ht="26.25" hidden="1" customHeight="1">
      <c r="B7" s="17"/>
      <c r="E7" s="212" t="str">
        <f>'Rekapitulace stavby'!K6</f>
        <v>Rekonstrukce veřejného osvětlení ve městě Šlapanice - ulice Husova, Hybešova, Jiráskova, Wurmova.</v>
      </c>
      <c r="F7" s="213"/>
      <c r="G7" s="213"/>
      <c r="H7" s="213"/>
      <c r="L7" s="17"/>
    </row>
    <row r="8" spans="1:46" s="2" customFormat="1" ht="12" hidden="1" customHeight="1">
      <c r="A8" s="29"/>
      <c r="B8" s="30"/>
      <c r="C8" s="29"/>
      <c r="D8" s="24" t="s">
        <v>93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hidden="1" customHeight="1">
      <c r="A9" s="29"/>
      <c r="B9" s="30"/>
      <c r="C9" s="29"/>
      <c r="D9" s="29"/>
      <c r="E9" s="192" t="s">
        <v>167</v>
      </c>
      <c r="F9" s="214"/>
      <c r="G9" s="214"/>
      <c r="H9" s="214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 hidden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hidden="1" customHeight="1">
      <c r="A11" s="29"/>
      <c r="B11" s="30"/>
      <c r="C11" s="29"/>
      <c r="D11" s="24" t="s">
        <v>17</v>
      </c>
      <c r="E11" s="29"/>
      <c r="F11" s="22" t="s">
        <v>0</v>
      </c>
      <c r="G11" s="29"/>
      <c r="H11" s="29"/>
      <c r="I11" s="24" t="s">
        <v>18</v>
      </c>
      <c r="J11" s="22" t="s">
        <v>0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'Rekapitulace stavby'!AN8</f>
        <v>30. 1. 2026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hidden="1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hidden="1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25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hidden="1" customHeight="1">
      <c r="A15" s="29"/>
      <c r="B15" s="30"/>
      <c r="C15" s="29"/>
      <c r="D15" s="29"/>
      <c r="E15" s="22" t="s">
        <v>26</v>
      </c>
      <c r="F15" s="29"/>
      <c r="G15" s="29"/>
      <c r="H15" s="29"/>
      <c r="I15" s="24" t="s">
        <v>27</v>
      </c>
      <c r="J15" s="22" t="s">
        <v>0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hidden="1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hidden="1" customHeight="1">
      <c r="A17" s="29"/>
      <c r="B17" s="30"/>
      <c r="C17" s="29"/>
      <c r="D17" s="24" t="s">
        <v>28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hidden="1" customHeight="1">
      <c r="A18" s="29"/>
      <c r="B18" s="30"/>
      <c r="C18" s="29"/>
      <c r="D18" s="29"/>
      <c r="E18" s="215" t="str">
        <f>'Rekapitulace stavby'!E14</f>
        <v>Vyplň údaj</v>
      </c>
      <c r="F18" s="176"/>
      <c r="G18" s="176"/>
      <c r="H18" s="176"/>
      <c r="I18" s="24" t="s">
        <v>27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hidden="1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hidden="1" customHeight="1">
      <c r="A20" s="29"/>
      <c r="B20" s="30"/>
      <c r="C20" s="29"/>
      <c r="D20" s="24" t="s">
        <v>30</v>
      </c>
      <c r="E20" s="29"/>
      <c r="F20" s="29"/>
      <c r="G20" s="29"/>
      <c r="H20" s="29"/>
      <c r="I20" s="24" t="s">
        <v>24</v>
      </c>
      <c r="J20" s="22" t="s">
        <v>31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hidden="1" customHeight="1">
      <c r="A21" s="29"/>
      <c r="B21" s="30"/>
      <c r="C21" s="29"/>
      <c r="D21" s="29"/>
      <c r="E21" s="22" t="s">
        <v>32</v>
      </c>
      <c r="F21" s="29"/>
      <c r="G21" s="29"/>
      <c r="H21" s="29"/>
      <c r="I21" s="24" t="s">
        <v>27</v>
      </c>
      <c r="J21" s="22" t="s">
        <v>33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hidden="1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hidden="1" customHeight="1">
      <c r="A23" s="29"/>
      <c r="B23" s="30"/>
      <c r="C23" s="29"/>
      <c r="D23" s="24" t="s">
        <v>35</v>
      </c>
      <c r="E23" s="29"/>
      <c r="F23" s="29"/>
      <c r="G23" s="29"/>
      <c r="H23" s="29"/>
      <c r="I23" s="24" t="s">
        <v>24</v>
      </c>
      <c r="J23" s="22" t="s">
        <v>0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hidden="1" customHeight="1">
      <c r="A24" s="29"/>
      <c r="B24" s="30"/>
      <c r="C24" s="29"/>
      <c r="D24" s="29"/>
      <c r="E24" s="22" t="s">
        <v>36</v>
      </c>
      <c r="F24" s="29"/>
      <c r="G24" s="29"/>
      <c r="H24" s="29"/>
      <c r="I24" s="24" t="s">
        <v>27</v>
      </c>
      <c r="J24" s="22" t="s">
        <v>0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hidden="1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hidden="1" customHeight="1">
      <c r="A26" s="29"/>
      <c r="B26" s="30"/>
      <c r="C26" s="29"/>
      <c r="D26" s="24" t="s">
        <v>37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hidden="1" customHeight="1">
      <c r="A27" s="91"/>
      <c r="B27" s="92"/>
      <c r="C27" s="91"/>
      <c r="D27" s="91"/>
      <c r="E27" s="181" t="s">
        <v>0</v>
      </c>
      <c r="F27" s="181"/>
      <c r="G27" s="181"/>
      <c r="H27" s="181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hidden="1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hidden="1" customHeight="1">
      <c r="A30" s="29"/>
      <c r="B30" s="30"/>
      <c r="C30" s="29"/>
      <c r="D30" s="94" t="s">
        <v>38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hidden="1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9"/>
      <c r="F32" s="33" t="s">
        <v>40</v>
      </c>
      <c r="G32" s="29"/>
      <c r="H32" s="29"/>
      <c r="I32" s="33" t="s">
        <v>39</v>
      </c>
      <c r="J32" s="33" t="s">
        <v>41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95" t="s">
        <v>42</v>
      </c>
      <c r="E33" s="24" t="s">
        <v>43</v>
      </c>
      <c r="F33" s="96">
        <f>ROUND((SUM(BE122:BE219)),  2)</f>
        <v>0</v>
      </c>
      <c r="G33" s="29"/>
      <c r="H33" s="29"/>
      <c r="I33" s="97">
        <v>0.21</v>
      </c>
      <c r="J33" s="96">
        <f>ROUND(((SUM(BE122:BE219))*I33),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44</v>
      </c>
      <c r="F34" s="96">
        <f>ROUND((SUM(BF122:BF219)),  2)</f>
        <v>0</v>
      </c>
      <c r="G34" s="29"/>
      <c r="H34" s="29"/>
      <c r="I34" s="97">
        <v>0.12</v>
      </c>
      <c r="J34" s="96">
        <f>ROUND(((SUM(BF122:BF219))*I34),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45</v>
      </c>
      <c r="F35" s="96">
        <f>ROUND((SUM(BG122:BG219)),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46</v>
      </c>
      <c r="F36" s="96">
        <f>ROUND((SUM(BH122:BH219)),  2)</f>
        <v>0</v>
      </c>
      <c r="G36" s="29"/>
      <c r="H36" s="29"/>
      <c r="I36" s="97">
        <v>0.12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47</v>
      </c>
      <c r="F37" s="96">
        <f>ROUND((SUM(BI122:BI219)),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hidden="1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hidden="1" customHeight="1">
      <c r="A39" s="29"/>
      <c r="B39" s="30"/>
      <c r="C39" s="98"/>
      <c r="D39" s="99" t="s">
        <v>48</v>
      </c>
      <c r="E39" s="57"/>
      <c r="F39" s="57"/>
      <c r="G39" s="100" t="s">
        <v>49</v>
      </c>
      <c r="H39" s="101" t="s">
        <v>50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9"/>
      <c r="D50" s="40" t="s">
        <v>51</v>
      </c>
      <c r="E50" s="41"/>
      <c r="F50" s="41"/>
      <c r="G50" s="40" t="s">
        <v>52</v>
      </c>
      <c r="H50" s="41"/>
      <c r="I50" s="41"/>
      <c r="J50" s="41"/>
      <c r="K50" s="41"/>
      <c r="L50" s="39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29"/>
      <c r="B61" s="30"/>
      <c r="C61" s="29"/>
      <c r="D61" s="42" t="s">
        <v>53</v>
      </c>
      <c r="E61" s="32"/>
      <c r="F61" s="104" t="s">
        <v>54</v>
      </c>
      <c r="G61" s="42" t="s">
        <v>53</v>
      </c>
      <c r="H61" s="32"/>
      <c r="I61" s="32"/>
      <c r="J61" s="105" t="s">
        <v>54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29"/>
      <c r="B65" s="30"/>
      <c r="C65" s="29"/>
      <c r="D65" s="40" t="s">
        <v>55</v>
      </c>
      <c r="E65" s="43"/>
      <c r="F65" s="43"/>
      <c r="G65" s="40" t="s">
        <v>56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29"/>
      <c r="B76" s="30"/>
      <c r="C76" s="29"/>
      <c r="D76" s="42" t="s">
        <v>53</v>
      </c>
      <c r="E76" s="32"/>
      <c r="F76" s="104" t="s">
        <v>54</v>
      </c>
      <c r="G76" s="42" t="s">
        <v>53</v>
      </c>
      <c r="H76" s="32"/>
      <c r="I76" s="32"/>
      <c r="J76" s="105" t="s">
        <v>54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hidden="1" customHeight="1">
      <c r="A85" s="29"/>
      <c r="B85" s="30"/>
      <c r="C85" s="29"/>
      <c r="D85" s="29"/>
      <c r="E85" s="212" t="str">
        <f>E7</f>
        <v>Rekonstrukce veřejného osvětlení ve městě Šlapanice - ulice Husova, Hybešova, Jiráskova, Wurmova.</v>
      </c>
      <c r="F85" s="213"/>
      <c r="G85" s="213"/>
      <c r="H85" s="213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4" t="s">
        <v>93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192" t="str">
        <f>E9</f>
        <v>SO 02 - Obnova stožárů a svítidel VO</v>
      </c>
      <c r="F87" s="214"/>
      <c r="G87" s="214"/>
      <c r="H87" s="214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2" t="str">
        <f>IF(J12="","",J12)</f>
        <v>30. 1. 2026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hidden="1" customHeight="1">
      <c r="A91" s="29"/>
      <c r="B91" s="30"/>
      <c r="C91" s="24" t="s">
        <v>23</v>
      </c>
      <c r="D91" s="29"/>
      <c r="E91" s="29"/>
      <c r="F91" s="22" t="str">
        <f>E15</f>
        <v>Město Šlapanice</v>
      </c>
      <c r="G91" s="29"/>
      <c r="H91" s="29"/>
      <c r="I91" s="24" t="s">
        <v>30</v>
      </c>
      <c r="J91" s="27" t="str">
        <f>E21</f>
        <v>BAHAU CZ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hidden="1" customHeight="1">
      <c r="A92" s="29"/>
      <c r="B92" s="30"/>
      <c r="C92" s="24" t="s">
        <v>28</v>
      </c>
      <c r="D92" s="29"/>
      <c r="E92" s="29"/>
      <c r="F92" s="22" t="str">
        <f>IF(E18="","",E18)</f>
        <v>Vyplň údaj</v>
      </c>
      <c r="G92" s="29"/>
      <c r="H92" s="29"/>
      <c r="I92" s="24" t="s">
        <v>35</v>
      </c>
      <c r="J92" s="27" t="str">
        <f>E24</f>
        <v>Ing. Richard Gábor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06" t="s">
        <v>95</v>
      </c>
      <c r="D94" s="98"/>
      <c r="E94" s="98"/>
      <c r="F94" s="98"/>
      <c r="G94" s="98"/>
      <c r="H94" s="98"/>
      <c r="I94" s="98"/>
      <c r="J94" s="107" t="s">
        <v>96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08" t="s">
        <v>97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98</v>
      </c>
    </row>
    <row r="97" spans="1:31" s="9" customFormat="1" ht="24.95" hidden="1" customHeight="1">
      <c r="B97" s="109"/>
      <c r="D97" s="110" t="s">
        <v>168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899999999999999" hidden="1" customHeight="1">
      <c r="B98" s="113"/>
      <c r="D98" s="114" t="s">
        <v>169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9" customFormat="1" ht="24.95" hidden="1" customHeight="1">
      <c r="B99" s="109"/>
      <c r="D99" s="110" t="s">
        <v>99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1:31" s="10" customFormat="1" ht="19.899999999999999" hidden="1" customHeight="1">
      <c r="B100" s="113"/>
      <c r="D100" s="114" t="s">
        <v>100</v>
      </c>
      <c r="E100" s="115"/>
      <c r="F100" s="115"/>
      <c r="G100" s="115"/>
      <c r="H100" s="115"/>
      <c r="I100" s="115"/>
      <c r="J100" s="116">
        <f>J128</f>
        <v>0</v>
      </c>
      <c r="L100" s="113"/>
    </row>
    <row r="101" spans="1:31" s="10" customFormat="1" ht="19.899999999999999" hidden="1" customHeight="1">
      <c r="B101" s="113"/>
      <c r="D101" s="114" t="s">
        <v>101</v>
      </c>
      <c r="E101" s="115"/>
      <c r="F101" s="115"/>
      <c r="G101" s="115"/>
      <c r="H101" s="115"/>
      <c r="I101" s="115"/>
      <c r="J101" s="116">
        <f>J167</f>
        <v>0</v>
      </c>
      <c r="L101" s="113"/>
    </row>
    <row r="102" spans="1:31" s="9" customFormat="1" ht="24.95" hidden="1" customHeight="1">
      <c r="B102" s="109"/>
      <c r="D102" s="110" t="s">
        <v>170</v>
      </c>
      <c r="E102" s="111"/>
      <c r="F102" s="111"/>
      <c r="G102" s="111"/>
      <c r="H102" s="111"/>
      <c r="I102" s="111"/>
      <c r="J102" s="112">
        <f>J213</f>
        <v>0</v>
      </c>
      <c r="L102" s="109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ht="11.25" hidden="1"/>
    <row r="106" spans="1:31" ht="11.25" hidden="1"/>
    <row r="107" spans="1:31" ht="11.25" hidden="1"/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102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6.25" customHeight="1">
      <c r="A112" s="29"/>
      <c r="B112" s="30"/>
      <c r="C112" s="29"/>
      <c r="D112" s="29"/>
      <c r="E112" s="212" t="str">
        <f>E7</f>
        <v>Rekonstrukce veřejného osvětlení ve městě Šlapanice - ulice Husova, Hybešova, Jiráskova, Wurmova.</v>
      </c>
      <c r="F112" s="213"/>
      <c r="G112" s="213"/>
      <c r="H112" s="213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93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92" t="str">
        <f>E9</f>
        <v>SO 02 - Obnova stožárů a svítidel VO</v>
      </c>
      <c r="F114" s="214"/>
      <c r="G114" s="214"/>
      <c r="H114" s="214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 xml:space="preserve"> </v>
      </c>
      <c r="G116" s="29"/>
      <c r="H116" s="29"/>
      <c r="I116" s="24" t="s">
        <v>21</v>
      </c>
      <c r="J116" s="52" t="str">
        <f>IF(J12="","",J12)</f>
        <v>30. 1. 2026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23</v>
      </c>
      <c r="D118" s="29"/>
      <c r="E118" s="29"/>
      <c r="F118" s="22" t="str">
        <f>E15</f>
        <v>Město Šlapanice</v>
      </c>
      <c r="G118" s="29"/>
      <c r="H118" s="29"/>
      <c r="I118" s="24" t="s">
        <v>30</v>
      </c>
      <c r="J118" s="27" t="str">
        <f>E21</f>
        <v>BAHAU CZ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28</v>
      </c>
      <c r="D119" s="29"/>
      <c r="E119" s="29"/>
      <c r="F119" s="22" t="str">
        <f>IF(E18="","",E18)</f>
        <v>Vyplň údaj</v>
      </c>
      <c r="G119" s="29"/>
      <c r="H119" s="29"/>
      <c r="I119" s="24" t="s">
        <v>35</v>
      </c>
      <c r="J119" s="27" t="str">
        <f>E24</f>
        <v>Ing. Richard Gábor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103</v>
      </c>
      <c r="D121" s="120" t="s">
        <v>63</v>
      </c>
      <c r="E121" s="120" t="s">
        <v>59</v>
      </c>
      <c r="F121" s="120" t="s">
        <v>60</v>
      </c>
      <c r="G121" s="120" t="s">
        <v>104</v>
      </c>
      <c r="H121" s="120" t="s">
        <v>105</v>
      </c>
      <c r="I121" s="120" t="s">
        <v>106</v>
      </c>
      <c r="J121" s="121" t="s">
        <v>96</v>
      </c>
      <c r="K121" s="122" t="s">
        <v>107</v>
      </c>
      <c r="L121" s="123"/>
      <c r="M121" s="59" t="s">
        <v>0</v>
      </c>
      <c r="N121" s="60" t="s">
        <v>42</v>
      </c>
      <c r="O121" s="60" t="s">
        <v>108</v>
      </c>
      <c r="P121" s="60" t="s">
        <v>109</v>
      </c>
      <c r="Q121" s="60" t="s">
        <v>110</v>
      </c>
      <c r="R121" s="60" t="s">
        <v>111</v>
      </c>
      <c r="S121" s="60" t="s">
        <v>112</v>
      </c>
      <c r="T121" s="61" t="s">
        <v>113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9" customHeight="1">
      <c r="A122" s="29"/>
      <c r="B122" s="30"/>
      <c r="C122" s="66" t="s">
        <v>114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P123+P127+P213</f>
        <v>0</v>
      </c>
      <c r="Q122" s="63"/>
      <c r="R122" s="125">
        <f>R123+R127+R213</f>
        <v>383.67196999999993</v>
      </c>
      <c r="S122" s="63"/>
      <c r="T122" s="126">
        <f>T123+T127+T213</f>
        <v>10.123999999999999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77</v>
      </c>
      <c r="AU122" s="14" t="s">
        <v>98</v>
      </c>
      <c r="BK122" s="127">
        <f>BK123+BK127+BK213</f>
        <v>0</v>
      </c>
    </row>
    <row r="123" spans="1:65" s="12" customFormat="1" ht="25.9" customHeight="1">
      <c r="B123" s="128"/>
      <c r="D123" s="129" t="s">
        <v>77</v>
      </c>
      <c r="E123" s="130" t="s">
        <v>171</v>
      </c>
      <c r="F123" s="130" t="s">
        <v>172</v>
      </c>
      <c r="I123" s="131"/>
      <c r="J123" s="132">
        <f>BK123</f>
        <v>0</v>
      </c>
      <c r="L123" s="128"/>
      <c r="M123" s="133"/>
      <c r="N123" s="134"/>
      <c r="O123" s="134"/>
      <c r="P123" s="135">
        <f>P124</f>
        <v>0</v>
      </c>
      <c r="Q123" s="134"/>
      <c r="R123" s="135">
        <f>R124</f>
        <v>0</v>
      </c>
      <c r="S123" s="134"/>
      <c r="T123" s="136">
        <f>T124</f>
        <v>0.04</v>
      </c>
      <c r="AR123" s="129" t="s">
        <v>88</v>
      </c>
      <c r="AT123" s="137" t="s">
        <v>77</v>
      </c>
      <c r="AU123" s="137" t="s">
        <v>78</v>
      </c>
      <c r="AY123" s="129" t="s">
        <v>118</v>
      </c>
      <c r="BK123" s="138">
        <f>BK124</f>
        <v>0</v>
      </c>
    </row>
    <row r="124" spans="1:65" s="12" customFormat="1" ht="22.9" customHeight="1">
      <c r="B124" s="128"/>
      <c r="D124" s="129" t="s">
        <v>77</v>
      </c>
      <c r="E124" s="139" t="s">
        <v>173</v>
      </c>
      <c r="F124" s="139" t="s">
        <v>174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SUM(P125:P126)</f>
        <v>0</v>
      </c>
      <c r="Q124" s="134"/>
      <c r="R124" s="135">
        <f>SUM(R125:R126)</f>
        <v>0</v>
      </c>
      <c r="S124" s="134"/>
      <c r="T124" s="136">
        <f>SUM(T125:T126)</f>
        <v>0.04</v>
      </c>
      <c r="AR124" s="129" t="s">
        <v>88</v>
      </c>
      <c r="AT124" s="137" t="s">
        <v>77</v>
      </c>
      <c r="AU124" s="137" t="s">
        <v>86</v>
      </c>
      <c r="AY124" s="129" t="s">
        <v>118</v>
      </c>
      <c r="BK124" s="138">
        <f>SUM(BK125:BK126)</f>
        <v>0</v>
      </c>
    </row>
    <row r="125" spans="1:65" s="2" customFormat="1" ht="16.5" customHeight="1">
      <c r="A125" s="29"/>
      <c r="B125" s="141"/>
      <c r="C125" s="142" t="s">
        <v>86</v>
      </c>
      <c r="D125" s="142" t="s">
        <v>121</v>
      </c>
      <c r="E125" s="143" t="s">
        <v>175</v>
      </c>
      <c r="F125" s="144" t="s">
        <v>176</v>
      </c>
      <c r="G125" s="145" t="s">
        <v>132</v>
      </c>
      <c r="H125" s="146">
        <v>16</v>
      </c>
      <c r="I125" s="147"/>
      <c r="J125" s="148">
        <f>ROUND(I125*H125,2)</f>
        <v>0</v>
      </c>
      <c r="K125" s="149"/>
      <c r="L125" s="30"/>
      <c r="M125" s="150" t="s">
        <v>0</v>
      </c>
      <c r="N125" s="151" t="s">
        <v>43</v>
      </c>
      <c r="O125" s="55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177</v>
      </c>
      <c r="AT125" s="154" t="s">
        <v>121</v>
      </c>
      <c r="AU125" s="154" t="s">
        <v>88</v>
      </c>
      <c r="AY125" s="14" t="s">
        <v>118</v>
      </c>
      <c r="BE125" s="155">
        <f>IF(N125="základní",J125,0)</f>
        <v>0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4" t="s">
        <v>86</v>
      </c>
      <c r="BK125" s="155">
        <f>ROUND(I125*H125,2)</f>
        <v>0</v>
      </c>
      <c r="BL125" s="14" t="s">
        <v>177</v>
      </c>
      <c r="BM125" s="154" t="s">
        <v>178</v>
      </c>
    </row>
    <row r="126" spans="1:65" s="2" customFormat="1" ht="24.2" customHeight="1">
      <c r="A126" s="29"/>
      <c r="B126" s="141"/>
      <c r="C126" s="142" t="s">
        <v>88</v>
      </c>
      <c r="D126" s="142" t="s">
        <v>121</v>
      </c>
      <c r="E126" s="143" t="s">
        <v>179</v>
      </c>
      <c r="F126" s="144" t="s">
        <v>180</v>
      </c>
      <c r="G126" s="145" t="s">
        <v>132</v>
      </c>
      <c r="H126" s="146">
        <v>16</v>
      </c>
      <c r="I126" s="147"/>
      <c r="J126" s="148">
        <f>ROUND(I126*H126,2)</f>
        <v>0</v>
      </c>
      <c r="K126" s="149"/>
      <c r="L126" s="30"/>
      <c r="M126" s="150" t="s">
        <v>0</v>
      </c>
      <c r="N126" s="151" t="s">
        <v>43</v>
      </c>
      <c r="O126" s="55"/>
      <c r="P126" s="152">
        <f>O126*H126</f>
        <v>0</v>
      </c>
      <c r="Q126" s="152">
        <v>0</v>
      </c>
      <c r="R126" s="152">
        <f>Q126*H126</f>
        <v>0</v>
      </c>
      <c r="S126" s="152">
        <v>2.5000000000000001E-3</v>
      </c>
      <c r="T126" s="153">
        <f>S126*H126</f>
        <v>0.04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177</v>
      </c>
      <c r="AT126" s="154" t="s">
        <v>121</v>
      </c>
      <c r="AU126" s="154" t="s">
        <v>88</v>
      </c>
      <c r="AY126" s="14" t="s">
        <v>118</v>
      </c>
      <c r="BE126" s="155">
        <f>IF(N126="základní",J126,0)</f>
        <v>0</v>
      </c>
      <c r="BF126" s="155">
        <f>IF(N126="snížená",J126,0)</f>
        <v>0</v>
      </c>
      <c r="BG126" s="155">
        <f>IF(N126="zákl. přenesená",J126,0)</f>
        <v>0</v>
      </c>
      <c r="BH126" s="155">
        <f>IF(N126="sníž. přenesená",J126,0)</f>
        <v>0</v>
      </c>
      <c r="BI126" s="155">
        <f>IF(N126="nulová",J126,0)</f>
        <v>0</v>
      </c>
      <c r="BJ126" s="14" t="s">
        <v>86</v>
      </c>
      <c r="BK126" s="155">
        <f>ROUND(I126*H126,2)</f>
        <v>0</v>
      </c>
      <c r="BL126" s="14" t="s">
        <v>177</v>
      </c>
      <c r="BM126" s="154" t="s">
        <v>181</v>
      </c>
    </row>
    <row r="127" spans="1:65" s="12" customFormat="1" ht="25.9" customHeight="1">
      <c r="B127" s="128"/>
      <c r="D127" s="129" t="s">
        <v>77</v>
      </c>
      <c r="E127" s="130" t="s">
        <v>115</v>
      </c>
      <c r="F127" s="130" t="s">
        <v>116</v>
      </c>
      <c r="I127" s="131"/>
      <c r="J127" s="132">
        <f>BK127</f>
        <v>0</v>
      </c>
      <c r="L127" s="128"/>
      <c r="M127" s="133"/>
      <c r="N127" s="134"/>
      <c r="O127" s="134"/>
      <c r="P127" s="135">
        <f>P128+P167</f>
        <v>0</v>
      </c>
      <c r="Q127" s="134"/>
      <c r="R127" s="135">
        <f>R128+R167</f>
        <v>383.67196999999993</v>
      </c>
      <c r="S127" s="134"/>
      <c r="T127" s="136">
        <f>T128+T167</f>
        <v>10.084</v>
      </c>
      <c r="AR127" s="129" t="s">
        <v>117</v>
      </c>
      <c r="AT127" s="137" t="s">
        <v>77</v>
      </c>
      <c r="AU127" s="137" t="s">
        <v>78</v>
      </c>
      <c r="AY127" s="129" t="s">
        <v>118</v>
      </c>
      <c r="BK127" s="138">
        <f>BK128+BK167</f>
        <v>0</v>
      </c>
    </row>
    <row r="128" spans="1:65" s="12" customFormat="1" ht="22.9" customHeight="1">
      <c r="B128" s="128"/>
      <c r="D128" s="129" t="s">
        <v>77</v>
      </c>
      <c r="E128" s="139" t="s">
        <v>119</v>
      </c>
      <c r="F128" s="139" t="s">
        <v>120</v>
      </c>
      <c r="I128" s="131"/>
      <c r="J128" s="140">
        <f>BK128</f>
        <v>0</v>
      </c>
      <c r="L128" s="128"/>
      <c r="M128" s="133"/>
      <c r="N128" s="134"/>
      <c r="O128" s="134"/>
      <c r="P128" s="135">
        <f>SUM(P129:P166)</f>
        <v>0</v>
      </c>
      <c r="Q128" s="134"/>
      <c r="R128" s="135">
        <f>SUM(R129:R166)</f>
        <v>2.3829099999999999</v>
      </c>
      <c r="S128" s="134"/>
      <c r="T128" s="136">
        <f>SUM(T129:T166)</f>
        <v>0</v>
      </c>
      <c r="AR128" s="129" t="s">
        <v>117</v>
      </c>
      <c r="AT128" s="137" t="s">
        <v>77</v>
      </c>
      <c r="AU128" s="137" t="s">
        <v>86</v>
      </c>
      <c r="AY128" s="129" t="s">
        <v>118</v>
      </c>
      <c r="BK128" s="138">
        <f>SUM(BK129:BK166)</f>
        <v>0</v>
      </c>
    </row>
    <row r="129" spans="1:65" s="2" customFormat="1" ht="33" customHeight="1">
      <c r="A129" s="29"/>
      <c r="B129" s="141"/>
      <c r="C129" s="142" t="s">
        <v>117</v>
      </c>
      <c r="D129" s="142" t="s">
        <v>121</v>
      </c>
      <c r="E129" s="143" t="s">
        <v>182</v>
      </c>
      <c r="F129" s="144" t="s">
        <v>183</v>
      </c>
      <c r="G129" s="145" t="s">
        <v>132</v>
      </c>
      <c r="H129" s="146">
        <v>100</v>
      </c>
      <c r="I129" s="147"/>
      <c r="J129" s="148">
        <f t="shared" ref="J129:J166" si="0">ROUND(I129*H129,2)</f>
        <v>0</v>
      </c>
      <c r="K129" s="149"/>
      <c r="L129" s="30"/>
      <c r="M129" s="150" t="s">
        <v>0</v>
      </c>
      <c r="N129" s="151" t="s">
        <v>43</v>
      </c>
      <c r="O129" s="55"/>
      <c r="P129" s="152">
        <f t="shared" ref="P129:P166" si="1">O129*H129</f>
        <v>0</v>
      </c>
      <c r="Q129" s="152">
        <v>0</v>
      </c>
      <c r="R129" s="152">
        <f t="shared" ref="R129:R166" si="2">Q129*H129</f>
        <v>0</v>
      </c>
      <c r="S129" s="152">
        <v>0</v>
      </c>
      <c r="T129" s="153">
        <f t="shared" ref="T129:T166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125</v>
      </c>
      <c r="AT129" s="154" t="s">
        <v>121</v>
      </c>
      <c r="AU129" s="154" t="s">
        <v>88</v>
      </c>
      <c r="AY129" s="14" t="s">
        <v>118</v>
      </c>
      <c r="BE129" s="155">
        <f t="shared" ref="BE129:BE166" si="4">IF(N129="základní",J129,0)</f>
        <v>0</v>
      </c>
      <c r="BF129" s="155">
        <f t="shared" ref="BF129:BF166" si="5">IF(N129="snížená",J129,0)</f>
        <v>0</v>
      </c>
      <c r="BG129" s="155">
        <f t="shared" ref="BG129:BG166" si="6">IF(N129="zákl. přenesená",J129,0)</f>
        <v>0</v>
      </c>
      <c r="BH129" s="155">
        <f t="shared" ref="BH129:BH166" si="7">IF(N129="sníž. přenesená",J129,0)</f>
        <v>0</v>
      </c>
      <c r="BI129" s="155">
        <f t="shared" ref="BI129:BI166" si="8">IF(N129="nulová",J129,0)</f>
        <v>0</v>
      </c>
      <c r="BJ129" s="14" t="s">
        <v>86</v>
      </c>
      <c r="BK129" s="155">
        <f t="shared" ref="BK129:BK166" si="9">ROUND(I129*H129,2)</f>
        <v>0</v>
      </c>
      <c r="BL129" s="14" t="s">
        <v>125</v>
      </c>
      <c r="BM129" s="154" t="s">
        <v>184</v>
      </c>
    </row>
    <row r="130" spans="1:65" s="2" customFormat="1" ht="16.5" customHeight="1">
      <c r="A130" s="29"/>
      <c r="B130" s="141"/>
      <c r="C130" s="156" t="s">
        <v>133</v>
      </c>
      <c r="D130" s="156" t="s">
        <v>115</v>
      </c>
      <c r="E130" s="157" t="s">
        <v>185</v>
      </c>
      <c r="F130" s="158" t="s">
        <v>186</v>
      </c>
      <c r="G130" s="159" t="s">
        <v>132</v>
      </c>
      <c r="H130" s="160">
        <v>100</v>
      </c>
      <c r="I130" s="161"/>
      <c r="J130" s="162">
        <f t="shared" si="0"/>
        <v>0</v>
      </c>
      <c r="K130" s="163"/>
      <c r="L130" s="164"/>
      <c r="M130" s="165" t="s">
        <v>0</v>
      </c>
      <c r="N130" s="166" t="s">
        <v>43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129</v>
      </c>
      <c r="AT130" s="154" t="s">
        <v>115</v>
      </c>
      <c r="AU130" s="154" t="s">
        <v>88</v>
      </c>
      <c r="AY130" s="14" t="s">
        <v>118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86</v>
      </c>
      <c r="BK130" s="155">
        <f t="shared" si="9"/>
        <v>0</v>
      </c>
      <c r="BL130" s="14" t="s">
        <v>129</v>
      </c>
      <c r="BM130" s="154" t="s">
        <v>187</v>
      </c>
    </row>
    <row r="131" spans="1:65" s="2" customFormat="1" ht="37.9" customHeight="1">
      <c r="A131" s="29"/>
      <c r="B131" s="141"/>
      <c r="C131" s="142" t="s">
        <v>136</v>
      </c>
      <c r="D131" s="142" t="s">
        <v>121</v>
      </c>
      <c r="E131" s="143" t="s">
        <v>188</v>
      </c>
      <c r="F131" s="144" t="s">
        <v>189</v>
      </c>
      <c r="G131" s="145" t="s">
        <v>132</v>
      </c>
      <c r="H131" s="146">
        <v>1</v>
      </c>
      <c r="I131" s="147"/>
      <c r="J131" s="148">
        <f t="shared" si="0"/>
        <v>0</v>
      </c>
      <c r="K131" s="149"/>
      <c r="L131" s="30"/>
      <c r="M131" s="150" t="s">
        <v>0</v>
      </c>
      <c r="N131" s="151" t="s">
        <v>43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125</v>
      </c>
      <c r="AT131" s="154" t="s">
        <v>121</v>
      </c>
      <c r="AU131" s="154" t="s">
        <v>88</v>
      </c>
      <c r="AY131" s="14" t="s">
        <v>118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86</v>
      </c>
      <c r="BK131" s="155">
        <f t="shared" si="9"/>
        <v>0</v>
      </c>
      <c r="BL131" s="14" t="s">
        <v>125</v>
      </c>
      <c r="BM131" s="154" t="s">
        <v>190</v>
      </c>
    </row>
    <row r="132" spans="1:65" s="2" customFormat="1" ht="24.2" customHeight="1">
      <c r="A132" s="29"/>
      <c r="B132" s="141"/>
      <c r="C132" s="156" t="s">
        <v>141</v>
      </c>
      <c r="D132" s="156" t="s">
        <v>115</v>
      </c>
      <c r="E132" s="157" t="s">
        <v>191</v>
      </c>
      <c r="F132" s="158" t="s">
        <v>192</v>
      </c>
      <c r="G132" s="159" t="s">
        <v>132</v>
      </c>
      <c r="H132" s="160">
        <v>1</v>
      </c>
      <c r="I132" s="161"/>
      <c r="J132" s="162">
        <f t="shared" si="0"/>
        <v>0</v>
      </c>
      <c r="K132" s="163"/>
      <c r="L132" s="164"/>
      <c r="M132" s="165" t="s">
        <v>0</v>
      </c>
      <c r="N132" s="166" t="s">
        <v>43</v>
      </c>
      <c r="O132" s="55"/>
      <c r="P132" s="152">
        <f t="shared" si="1"/>
        <v>0</v>
      </c>
      <c r="Q132" s="152">
        <v>2.9999999999999997E-4</v>
      </c>
      <c r="R132" s="152">
        <f t="shared" si="2"/>
        <v>2.9999999999999997E-4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129</v>
      </c>
      <c r="AT132" s="154" t="s">
        <v>115</v>
      </c>
      <c r="AU132" s="154" t="s">
        <v>88</v>
      </c>
      <c r="AY132" s="14" t="s">
        <v>118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86</v>
      </c>
      <c r="BK132" s="155">
        <f t="shared" si="9"/>
        <v>0</v>
      </c>
      <c r="BL132" s="14" t="s">
        <v>129</v>
      </c>
      <c r="BM132" s="154" t="s">
        <v>193</v>
      </c>
    </row>
    <row r="133" spans="1:65" s="2" customFormat="1" ht="37.9" customHeight="1">
      <c r="A133" s="29"/>
      <c r="B133" s="141"/>
      <c r="C133" s="142" t="s">
        <v>144</v>
      </c>
      <c r="D133" s="142" t="s">
        <v>121</v>
      </c>
      <c r="E133" s="143" t="s">
        <v>194</v>
      </c>
      <c r="F133" s="144" t="s">
        <v>195</v>
      </c>
      <c r="G133" s="145" t="s">
        <v>132</v>
      </c>
      <c r="H133" s="146">
        <v>1</v>
      </c>
      <c r="I133" s="147"/>
      <c r="J133" s="148">
        <f t="shared" si="0"/>
        <v>0</v>
      </c>
      <c r="K133" s="149"/>
      <c r="L133" s="30"/>
      <c r="M133" s="150" t="s">
        <v>0</v>
      </c>
      <c r="N133" s="151" t="s">
        <v>43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125</v>
      </c>
      <c r="AT133" s="154" t="s">
        <v>121</v>
      </c>
      <c r="AU133" s="154" t="s">
        <v>88</v>
      </c>
      <c r="AY133" s="14" t="s">
        <v>118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86</v>
      </c>
      <c r="BK133" s="155">
        <f t="shared" si="9"/>
        <v>0</v>
      </c>
      <c r="BL133" s="14" t="s">
        <v>125</v>
      </c>
      <c r="BM133" s="154" t="s">
        <v>196</v>
      </c>
    </row>
    <row r="134" spans="1:65" s="2" customFormat="1" ht="16.5" customHeight="1">
      <c r="A134" s="29"/>
      <c r="B134" s="141"/>
      <c r="C134" s="156" t="s">
        <v>147</v>
      </c>
      <c r="D134" s="156" t="s">
        <v>115</v>
      </c>
      <c r="E134" s="157" t="s">
        <v>197</v>
      </c>
      <c r="F134" s="158" t="s">
        <v>198</v>
      </c>
      <c r="G134" s="159" t="s">
        <v>132</v>
      </c>
      <c r="H134" s="160">
        <v>1</v>
      </c>
      <c r="I134" s="161"/>
      <c r="J134" s="162">
        <f t="shared" si="0"/>
        <v>0</v>
      </c>
      <c r="K134" s="163"/>
      <c r="L134" s="164"/>
      <c r="M134" s="165" t="s">
        <v>0</v>
      </c>
      <c r="N134" s="166" t="s">
        <v>43</v>
      </c>
      <c r="O134" s="55"/>
      <c r="P134" s="152">
        <f t="shared" si="1"/>
        <v>0</v>
      </c>
      <c r="Q134" s="152">
        <v>6.0000000000000001E-3</v>
      </c>
      <c r="R134" s="152">
        <f t="shared" si="2"/>
        <v>6.0000000000000001E-3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129</v>
      </c>
      <c r="AT134" s="154" t="s">
        <v>115</v>
      </c>
      <c r="AU134" s="154" t="s">
        <v>88</v>
      </c>
      <c r="AY134" s="14" t="s">
        <v>118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86</v>
      </c>
      <c r="BK134" s="155">
        <f t="shared" si="9"/>
        <v>0</v>
      </c>
      <c r="BL134" s="14" t="s">
        <v>129</v>
      </c>
      <c r="BM134" s="154" t="s">
        <v>199</v>
      </c>
    </row>
    <row r="135" spans="1:65" s="2" customFormat="1" ht="33" customHeight="1">
      <c r="A135" s="29"/>
      <c r="B135" s="141"/>
      <c r="C135" s="142" t="s">
        <v>150</v>
      </c>
      <c r="D135" s="142" t="s">
        <v>121</v>
      </c>
      <c r="E135" s="143" t="s">
        <v>200</v>
      </c>
      <c r="F135" s="144" t="s">
        <v>201</v>
      </c>
      <c r="G135" s="145" t="s">
        <v>132</v>
      </c>
      <c r="H135" s="146">
        <v>49</v>
      </c>
      <c r="I135" s="147"/>
      <c r="J135" s="148">
        <f t="shared" si="0"/>
        <v>0</v>
      </c>
      <c r="K135" s="149"/>
      <c r="L135" s="30"/>
      <c r="M135" s="150" t="s">
        <v>0</v>
      </c>
      <c r="N135" s="151" t="s">
        <v>43</v>
      </c>
      <c r="O135" s="55"/>
      <c r="P135" s="152">
        <f t="shared" si="1"/>
        <v>0</v>
      </c>
      <c r="Q135" s="152">
        <v>0</v>
      </c>
      <c r="R135" s="152">
        <f t="shared" si="2"/>
        <v>0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125</v>
      </c>
      <c r="AT135" s="154" t="s">
        <v>121</v>
      </c>
      <c r="AU135" s="154" t="s">
        <v>88</v>
      </c>
      <c r="AY135" s="14" t="s">
        <v>118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86</v>
      </c>
      <c r="BK135" s="155">
        <f t="shared" si="9"/>
        <v>0</v>
      </c>
      <c r="BL135" s="14" t="s">
        <v>125</v>
      </c>
      <c r="BM135" s="154" t="s">
        <v>202</v>
      </c>
    </row>
    <row r="136" spans="1:65" s="2" customFormat="1" ht="16.5" customHeight="1">
      <c r="A136" s="29"/>
      <c r="B136" s="141"/>
      <c r="C136" s="156" t="s">
        <v>153</v>
      </c>
      <c r="D136" s="156" t="s">
        <v>115</v>
      </c>
      <c r="E136" s="157" t="s">
        <v>203</v>
      </c>
      <c r="F136" s="158" t="s">
        <v>204</v>
      </c>
      <c r="G136" s="159" t="s">
        <v>132</v>
      </c>
      <c r="H136" s="160">
        <v>4</v>
      </c>
      <c r="I136" s="161"/>
      <c r="J136" s="162">
        <f t="shared" si="0"/>
        <v>0</v>
      </c>
      <c r="K136" s="163"/>
      <c r="L136" s="164"/>
      <c r="M136" s="165" t="s">
        <v>0</v>
      </c>
      <c r="N136" s="166" t="s">
        <v>43</v>
      </c>
      <c r="O136" s="55"/>
      <c r="P136" s="152">
        <f t="shared" si="1"/>
        <v>0</v>
      </c>
      <c r="Q136" s="152">
        <v>2.2000000000000001E-3</v>
      </c>
      <c r="R136" s="152">
        <f t="shared" si="2"/>
        <v>8.8000000000000005E-3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129</v>
      </c>
      <c r="AT136" s="154" t="s">
        <v>115</v>
      </c>
      <c r="AU136" s="154" t="s">
        <v>88</v>
      </c>
      <c r="AY136" s="14" t="s">
        <v>118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86</v>
      </c>
      <c r="BK136" s="155">
        <f t="shared" si="9"/>
        <v>0</v>
      </c>
      <c r="BL136" s="14" t="s">
        <v>129</v>
      </c>
      <c r="BM136" s="154" t="s">
        <v>205</v>
      </c>
    </row>
    <row r="137" spans="1:65" s="2" customFormat="1" ht="16.5" customHeight="1">
      <c r="A137" s="29"/>
      <c r="B137" s="141"/>
      <c r="C137" s="156" t="s">
        <v>156</v>
      </c>
      <c r="D137" s="156" t="s">
        <v>115</v>
      </c>
      <c r="E137" s="157" t="s">
        <v>206</v>
      </c>
      <c r="F137" s="158" t="s">
        <v>207</v>
      </c>
      <c r="G137" s="159" t="s">
        <v>132</v>
      </c>
      <c r="H137" s="160">
        <v>30</v>
      </c>
      <c r="I137" s="161"/>
      <c r="J137" s="162">
        <f t="shared" si="0"/>
        <v>0</v>
      </c>
      <c r="K137" s="163"/>
      <c r="L137" s="164"/>
      <c r="M137" s="165" t="s">
        <v>0</v>
      </c>
      <c r="N137" s="166" t="s">
        <v>43</v>
      </c>
      <c r="O137" s="55"/>
      <c r="P137" s="152">
        <f t="shared" si="1"/>
        <v>0</v>
      </c>
      <c r="Q137" s="152">
        <v>3.3E-3</v>
      </c>
      <c r="R137" s="152">
        <f t="shared" si="2"/>
        <v>9.9000000000000005E-2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129</v>
      </c>
      <c r="AT137" s="154" t="s">
        <v>115</v>
      </c>
      <c r="AU137" s="154" t="s">
        <v>88</v>
      </c>
      <c r="AY137" s="14" t="s">
        <v>118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86</v>
      </c>
      <c r="BK137" s="155">
        <f t="shared" si="9"/>
        <v>0</v>
      </c>
      <c r="BL137" s="14" t="s">
        <v>129</v>
      </c>
      <c r="BM137" s="154" t="s">
        <v>208</v>
      </c>
    </row>
    <row r="138" spans="1:65" s="2" customFormat="1" ht="16.5" customHeight="1">
      <c r="A138" s="29"/>
      <c r="B138" s="141"/>
      <c r="C138" s="156" t="s">
        <v>7</v>
      </c>
      <c r="D138" s="156" t="s">
        <v>115</v>
      </c>
      <c r="E138" s="157" t="s">
        <v>209</v>
      </c>
      <c r="F138" s="158" t="s">
        <v>210</v>
      </c>
      <c r="G138" s="159" t="s">
        <v>132</v>
      </c>
      <c r="H138" s="160">
        <v>8</v>
      </c>
      <c r="I138" s="161"/>
      <c r="J138" s="162">
        <f t="shared" si="0"/>
        <v>0</v>
      </c>
      <c r="K138" s="163"/>
      <c r="L138" s="164"/>
      <c r="M138" s="165" t="s">
        <v>0</v>
      </c>
      <c r="N138" s="166" t="s">
        <v>43</v>
      </c>
      <c r="O138" s="55"/>
      <c r="P138" s="152">
        <f t="shared" si="1"/>
        <v>0</v>
      </c>
      <c r="Q138" s="152">
        <v>3.3E-3</v>
      </c>
      <c r="R138" s="152">
        <f t="shared" si="2"/>
        <v>2.64E-2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129</v>
      </c>
      <c r="AT138" s="154" t="s">
        <v>115</v>
      </c>
      <c r="AU138" s="154" t="s">
        <v>88</v>
      </c>
      <c r="AY138" s="14" t="s">
        <v>118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86</v>
      </c>
      <c r="BK138" s="155">
        <f t="shared" si="9"/>
        <v>0</v>
      </c>
      <c r="BL138" s="14" t="s">
        <v>129</v>
      </c>
      <c r="BM138" s="154" t="s">
        <v>211</v>
      </c>
    </row>
    <row r="139" spans="1:65" s="2" customFormat="1" ht="16.5" customHeight="1">
      <c r="A139" s="29"/>
      <c r="B139" s="141"/>
      <c r="C139" s="156" t="s">
        <v>161</v>
      </c>
      <c r="D139" s="156" t="s">
        <v>115</v>
      </c>
      <c r="E139" s="157" t="s">
        <v>212</v>
      </c>
      <c r="F139" s="158" t="s">
        <v>213</v>
      </c>
      <c r="G139" s="159" t="s">
        <v>132</v>
      </c>
      <c r="H139" s="160">
        <v>6</v>
      </c>
      <c r="I139" s="161"/>
      <c r="J139" s="162">
        <f t="shared" si="0"/>
        <v>0</v>
      </c>
      <c r="K139" s="163"/>
      <c r="L139" s="164"/>
      <c r="M139" s="165" t="s">
        <v>0</v>
      </c>
      <c r="N139" s="166" t="s">
        <v>43</v>
      </c>
      <c r="O139" s="55"/>
      <c r="P139" s="152">
        <f t="shared" si="1"/>
        <v>0</v>
      </c>
      <c r="Q139" s="152">
        <v>6.11E-3</v>
      </c>
      <c r="R139" s="152">
        <f t="shared" si="2"/>
        <v>3.6659999999999998E-2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129</v>
      </c>
      <c r="AT139" s="154" t="s">
        <v>115</v>
      </c>
      <c r="AU139" s="154" t="s">
        <v>88</v>
      </c>
      <c r="AY139" s="14" t="s">
        <v>118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86</v>
      </c>
      <c r="BK139" s="155">
        <f t="shared" si="9"/>
        <v>0</v>
      </c>
      <c r="BL139" s="14" t="s">
        <v>129</v>
      </c>
      <c r="BM139" s="154" t="s">
        <v>214</v>
      </c>
    </row>
    <row r="140" spans="1:65" s="2" customFormat="1" ht="16.5" customHeight="1">
      <c r="A140" s="29"/>
      <c r="B140" s="141"/>
      <c r="C140" s="156" t="s">
        <v>164</v>
      </c>
      <c r="D140" s="156" t="s">
        <v>115</v>
      </c>
      <c r="E140" s="157" t="s">
        <v>215</v>
      </c>
      <c r="F140" s="158" t="s">
        <v>216</v>
      </c>
      <c r="G140" s="159" t="s">
        <v>132</v>
      </c>
      <c r="H140" s="160">
        <v>1</v>
      </c>
      <c r="I140" s="161"/>
      <c r="J140" s="162">
        <f t="shared" si="0"/>
        <v>0</v>
      </c>
      <c r="K140" s="163"/>
      <c r="L140" s="164"/>
      <c r="M140" s="165" t="s">
        <v>0</v>
      </c>
      <c r="N140" s="166" t="s">
        <v>43</v>
      </c>
      <c r="O140" s="55"/>
      <c r="P140" s="152">
        <f t="shared" si="1"/>
        <v>0</v>
      </c>
      <c r="Q140" s="152">
        <v>6.11E-3</v>
      </c>
      <c r="R140" s="152">
        <f t="shared" si="2"/>
        <v>6.11E-3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129</v>
      </c>
      <c r="AT140" s="154" t="s">
        <v>115</v>
      </c>
      <c r="AU140" s="154" t="s">
        <v>88</v>
      </c>
      <c r="AY140" s="14" t="s">
        <v>118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86</v>
      </c>
      <c r="BK140" s="155">
        <f t="shared" si="9"/>
        <v>0</v>
      </c>
      <c r="BL140" s="14" t="s">
        <v>129</v>
      </c>
      <c r="BM140" s="154" t="s">
        <v>217</v>
      </c>
    </row>
    <row r="141" spans="1:65" s="2" customFormat="1" ht="24.2" customHeight="1">
      <c r="A141" s="29"/>
      <c r="B141" s="141"/>
      <c r="C141" s="142" t="s">
        <v>218</v>
      </c>
      <c r="D141" s="142" t="s">
        <v>121</v>
      </c>
      <c r="E141" s="143" t="s">
        <v>219</v>
      </c>
      <c r="F141" s="144" t="s">
        <v>220</v>
      </c>
      <c r="G141" s="145" t="s">
        <v>132</v>
      </c>
      <c r="H141" s="146">
        <v>46</v>
      </c>
      <c r="I141" s="147"/>
      <c r="J141" s="148">
        <f t="shared" si="0"/>
        <v>0</v>
      </c>
      <c r="K141" s="149"/>
      <c r="L141" s="30"/>
      <c r="M141" s="150" t="s">
        <v>0</v>
      </c>
      <c r="N141" s="151" t="s">
        <v>43</v>
      </c>
      <c r="O141" s="55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125</v>
      </c>
      <c r="AT141" s="154" t="s">
        <v>121</v>
      </c>
      <c r="AU141" s="154" t="s">
        <v>88</v>
      </c>
      <c r="AY141" s="14" t="s">
        <v>118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86</v>
      </c>
      <c r="BK141" s="155">
        <f t="shared" si="9"/>
        <v>0</v>
      </c>
      <c r="BL141" s="14" t="s">
        <v>125</v>
      </c>
      <c r="BM141" s="154" t="s">
        <v>221</v>
      </c>
    </row>
    <row r="142" spans="1:65" s="2" customFormat="1" ht="16.5" customHeight="1">
      <c r="A142" s="29"/>
      <c r="B142" s="141"/>
      <c r="C142" s="156" t="s">
        <v>177</v>
      </c>
      <c r="D142" s="156" t="s">
        <v>115</v>
      </c>
      <c r="E142" s="157" t="s">
        <v>222</v>
      </c>
      <c r="F142" s="158" t="s">
        <v>223</v>
      </c>
      <c r="G142" s="159" t="s">
        <v>132</v>
      </c>
      <c r="H142" s="160">
        <v>38</v>
      </c>
      <c r="I142" s="161"/>
      <c r="J142" s="162">
        <f t="shared" si="0"/>
        <v>0</v>
      </c>
      <c r="K142" s="163"/>
      <c r="L142" s="164"/>
      <c r="M142" s="165" t="s">
        <v>0</v>
      </c>
      <c r="N142" s="166" t="s">
        <v>43</v>
      </c>
      <c r="O142" s="55"/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129</v>
      </c>
      <c r="AT142" s="154" t="s">
        <v>115</v>
      </c>
      <c r="AU142" s="154" t="s">
        <v>88</v>
      </c>
      <c r="AY142" s="14" t="s">
        <v>118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86</v>
      </c>
      <c r="BK142" s="155">
        <f t="shared" si="9"/>
        <v>0</v>
      </c>
      <c r="BL142" s="14" t="s">
        <v>129</v>
      </c>
      <c r="BM142" s="154" t="s">
        <v>224</v>
      </c>
    </row>
    <row r="143" spans="1:65" s="2" customFormat="1" ht="16.5" customHeight="1">
      <c r="A143" s="29"/>
      <c r="B143" s="141"/>
      <c r="C143" s="156" t="s">
        <v>225</v>
      </c>
      <c r="D143" s="156" t="s">
        <v>115</v>
      </c>
      <c r="E143" s="157" t="s">
        <v>226</v>
      </c>
      <c r="F143" s="158" t="s">
        <v>227</v>
      </c>
      <c r="G143" s="159" t="s">
        <v>132</v>
      </c>
      <c r="H143" s="160">
        <v>7</v>
      </c>
      <c r="I143" s="161"/>
      <c r="J143" s="162">
        <f t="shared" si="0"/>
        <v>0</v>
      </c>
      <c r="K143" s="163"/>
      <c r="L143" s="164"/>
      <c r="M143" s="165" t="s">
        <v>0</v>
      </c>
      <c r="N143" s="166" t="s">
        <v>43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129</v>
      </c>
      <c r="AT143" s="154" t="s">
        <v>115</v>
      </c>
      <c r="AU143" s="154" t="s">
        <v>88</v>
      </c>
      <c r="AY143" s="14" t="s">
        <v>118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86</v>
      </c>
      <c r="BK143" s="155">
        <f t="shared" si="9"/>
        <v>0</v>
      </c>
      <c r="BL143" s="14" t="s">
        <v>129</v>
      </c>
      <c r="BM143" s="154" t="s">
        <v>228</v>
      </c>
    </row>
    <row r="144" spans="1:65" s="2" customFormat="1" ht="16.5" customHeight="1">
      <c r="A144" s="29"/>
      <c r="B144" s="141"/>
      <c r="C144" s="156" t="s">
        <v>229</v>
      </c>
      <c r="D144" s="156" t="s">
        <v>115</v>
      </c>
      <c r="E144" s="157" t="s">
        <v>230</v>
      </c>
      <c r="F144" s="158" t="s">
        <v>231</v>
      </c>
      <c r="G144" s="159" t="s">
        <v>132</v>
      </c>
      <c r="H144" s="160">
        <v>1</v>
      </c>
      <c r="I144" s="161"/>
      <c r="J144" s="162">
        <f t="shared" si="0"/>
        <v>0</v>
      </c>
      <c r="K144" s="163"/>
      <c r="L144" s="164"/>
      <c r="M144" s="165" t="s">
        <v>0</v>
      </c>
      <c r="N144" s="166" t="s">
        <v>43</v>
      </c>
      <c r="O144" s="55"/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129</v>
      </c>
      <c r="AT144" s="154" t="s">
        <v>115</v>
      </c>
      <c r="AU144" s="154" t="s">
        <v>88</v>
      </c>
      <c r="AY144" s="14" t="s">
        <v>118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86</v>
      </c>
      <c r="BK144" s="155">
        <f t="shared" si="9"/>
        <v>0</v>
      </c>
      <c r="BL144" s="14" t="s">
        <v>129</v>
      </c>
      <c r="BM144" s="154" t="s">
        <v>232</v>
      </c>
    </row>
    <row r="145" spans="1:65" s="2" customFormat="1" ht="24.2" customHeight="1">
      <c r="A145" s="29"/>
      <c r="B145" s="141"/>
      <c r="C145" s="142" t="s">
        <v>233</v>
      </c>
      <c r="D145" s="142" t="s">
        <v>121</v>
      </c>
      <c r="E145" s="143" t="s">
        <v>234</v>
      </c>
      <c r="F145" s="144" t="s">
        <v>235</v>
      </c>
      <c r="G145" s="145" t="s">
        <v>132</v>
      </c>
      <c r="H145" s="146">
        <v>3</v>
      </c>
      <c r="I145" s="147"/>
      <c r="J145" s="148">
        <f t="shared" si="0"/>
        <v>0</v>
      </c>
      <c r="K145" s="149"/>
      <c r="L145" s="30"/>
      <c r="M145" s="150" t="s">
        <v>0</v>
      </c>
      <c r="N145" s="151" t="s">
        <v>43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125</v>
      </c>
      <c r="AT145" s="154" t="s">
        <v>121</v>
      </c>
      <c r="AU145" s="154" t="s">
        <v>88</v>
      </c>
      <c r="AY145" s="14" t="s">
        <v>118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86</v>
      </c>
      <c r="BK145" s="155">
        <f t="shared" si="9"/>
        <v>0</v>
      </c>
      <c r="BL145" s="14" t="s">
        <v>125</v>
      </c>
      <c r="BM145" s="154" t="s">
        <v>236</v>
      </c>
    </row>
    <row r="146" spans="1:65" s="2" customFormat="1" ht="16.5" customHeight="1">
      <c r="A146" s="29"/>
      <c r="B146" s="141"/>
      <c r="C146" s="156" t="s">
        <v>237</v>
      </c>
      <c r="D146" s="156" t="s">
        <v>115</v>
      </c>
      <c r="E146" s="157" t="s">
        <v>238</v>
      </c>
      <c r="F146" s="158" t="s">
        <v>239</v>
      </c>
      <c r="G146" s="159" t="s">
        <v>132</v>
      </c>
      <c r="H146" s="160">
        <v>3</v>
      </c>
      <c r="I146" s="161"/>
      <c r="J146" s="162">
        <f t="shared" si="0"/>
        <v>0</v>
      </c>
      <c r="K146" s="163"/>
      <c r="L146" s="164"/>
      <c r="M146" s="165" t="s">
        <v>0</v>
      </c>
      <c r="N146" s="166" t="s">
        <v>43</v>
      </c>
      <c r="O146" s="55"/>
      <c r="P146" s="152">
        <f t="shared" si="1"/>
        <v>0</v>
      </c>
      <c r="Q146" s="152">
        <v>7.6E-3</v>
      </c>
      <c r="R146" s="152">
        <f t="shared" si="2"/>
        <v>2.2800000000000001E-2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129</v>
      </c>
      <c r="AT146" s="154" t="s">
        <v>115</v>
      </c>
      <c r="AU146" s="154" t="s">
        <v>88</v>
      </c>
      <c r="AY146" s="14" t="s">
        <v>118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86</v>
      </c>
      <c r="BK146" s="155">
        <f t="shared" si="9"/>
        <v>0</v>
      </c>
      <c r="BL146" s="14" t="s">
        <v>129</v>
      </c>
      <c r="BM146" s="154" t="s">
        <v>240</v>
      </c>
    </row>
    <row r="147" spans="1:65" s="2" customFormat="1" ht="16.5" customHeight="1">
      <c r="A147" s="29"/>
      <c r="B147" s="141"/>
      <c r="C147" s="142" t="s">
        <v>6</v>
      </c>
      <c r="D147" s="142" t="s">
        <v>121</v>
      </c>
      <c r="E147" s="143" t="s">
        <v>241</v>
      </c>
      <c r="F147" s="144" t="s">
        <v>242</v>
      </c>
      <c r="G147" s="145" t="s">
        <v>132</v>
      </c>
      <c r="H147" s="146">
        <v>43</v>
      </c>
      <c r="I147" s="147"/>
      <c r="J147" s="148">
        <f t="shared" si="0"/>
        <v>0</v>
      </c>
      <c r="K147" s="149"/>
      <c r="L147" s="30"/>
      <c r="M147" s="150" t="s">
        <v>0</v>
      </c>
      <c r="N147" s="151" t="s">
        <v>43</v>
      </c>
      <c r="O147" s="55"/>
      <c r="P147" s="152">
        <f t="shared" si="1"/>
        <v>0</v>
      </c>
      <c r="Q147" s="152">
        <v>0</v>
      </c>
      <c r="R147" s="152">
        <f t="shared" si="2"/>
        <v>0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125</v>
      </c>
      <c r="AT147" s="154" t="s">
        <v>121</v>
      </c>
      <c r="AU147" s="154" t="s">
        <v>88</v>
      </c>
      <c r="AY147" s="14" t="s">
        <v>118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86</v>
      </c>
      <c r="BK147" s="155">
        <f t="shared" si="9"/>
        <v>0</v>
      </c>
      <c r="BL147" s="14" t="s">
        <v>125</v>
      </c>
      <c r="BM147" s="154" t="s">
        <v>243</v>
      </c>
    </row>
    <row r="148" spans="1:65" s="2" customFormat="1" ht="16.5" customHeight="1">
      <c r="A148" s="29"/>
      <c r="B148" s="141"/>
      <c r="C148" s="156" t="s">
        <v>244</v>
      </c>
      <c r="D148" s="156" t="s">
        <v>115</v>
      </c>
      <c r="E148" s="157" t="s">
        <v>245</v>
      </c>
      <c r="F148" s="158" t="s">
        <v>246</v>
      </c>
      <c r="G148" s="159" t="s">
        <v>132</v>
      </c>
      <c r="H148" s="160">
        <v>43</v>
      </c>
      <c r="I148" s="161"/>
      <c r="J148" s="162">
        <f t="shared" si="0"/>
        <v>0</v>
      </c>
      <c r="K148" s="163"/>
      <c r="L148" s="164"/>
      <c r="M148" s="165" t="s">
        <v>0</v>
      </c>
      <c r="N148" s="166" t="s">
        <v>43</v>
      </c>
      <c r="O148" s="55"/>
      <c r="P148" s="152">
        <f t="shared" si="1"/>
        <v>0</v>
      </c>
      <c r="Q148" s="152">
        <v>2.0000000000000001E-4</v>
      </c>
      <c r="R148" s="152">
        <f t="shared" si="2"/>
        <v>8.6E-3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129</v>
      </c>
      <c r="AT148" s="154" t="s">
        <v>115</v>
      </c>
      <c r="AU148" s="154" t="s">
        <v>88</v>
      </c>
      <c r="AY148" s="14" t="s">
        <v>118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86</v>
      </c>
      <c r="BK148" s="155">
        <f t="shared" si="9"/>
        <v>0</v>
      </c>
      <c r="BL148" s="14" t="s">
        <v>129</v>
      </c>
      <c r="BM148" s="154" t="s">
        <v>247</v>
      </c>
    </row>
    <row r="149" spans="1:65" s="2" customFormat="1" ht="16.5" customHeight="1">
      <c r="A149" s="29"/>
      <c r="B149" s="141"/>
      <c r="C149" s="142" t="s">
        <v>248</v>
      </c>
      <c r="D149" s="142" t="s">
        <v>121</v>
      </c>
      <c r="E149" s="143" t="s">
        <v>249</v>
      </c>
      <c r="F149" s="144" t="s">
        <v>250</v>
      </c>
      <c r="G149" s="145" t="s">
        <v>132</v>
      </c>
      <c r="H149" s="146">
        <v>3</v>
      </c>
      <c r="I149" s="147"/>
      <c r="J149" s="148">
        <f t="shared" si="0"/>
        <v>0</v>
      </c>
      <c r="K149" s="149"/>
      <c r="L149" s="30"/>
      <c r="M149" s="150" t="s">
        <v>0</v>
      </c>
      <c r="N149" s="151" t="s">
        <v>43</v>
      </c>
      <c r="O149" s="55"/>
      <c r="P149" s="152">
        <f t="shared" si="1"/>
        <v>0</v>
      </c>
      <c r="Q149" s="152">
        <v>0</v>
      </c>
      <c r="R149" s="152">
        <f t="shared" si="2"/>
        <v>0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125</v>
      </c>
      <c r="AT149" s="154" t="s">
        <v>121</v>
      </c>
      <c r="AU149" s="154" t="s">
        <v>88</v>
      </c>
      <c r="AY149" s="14" t="s">
        <v>118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86</v>
      </c>
      <c r="BK149" s="155">
        <f t="shared" si="9"/>
        <v>0</v>
      </c>
      <c r="BL149" s="14" t="s">
        <v>125</v>
      </c>
      <c r="BM149" s="154" t="s">
        <v>251</v>
      </c>
    </row>
    <row r="150" spans="1:65" s="2" customFormat="1" ht="16.5" customHeight="1">
      <c r="A150" s="29"/>
      <c r="B150" s="141"/>
      <c r="C150" s="156" t="s">
        <v>252</v>
      </c>
      <c r="D150" s="156" t="s">
        <v>115</v>
      </c>
      <c r="E150" s="157" t="s">
        <v>253</v>
      </c>
      <c r="F150" s="158" t="s">
        <v>254</v>
      </c>
      <c r="G150" s="159" t="s">
        <v>132</v>
      </c>
      <c r="H150" s="160">
        <v>3</v>
      </c>
      <c r="I150" s="161"/>
      <c r="J150" s="162">
        <f t="shared" si="0"/>
        <v>0</v>
      </c>
      <c r="K150" s="163"/>
      <c r="L150" s="164"/>
      <c r="M150" s="165" t="s">
        <v>0</v>
      </c>
      <c r="N150" s="166" t="s">
        <v>43</v>
      </c>
      <c r="O150" s="55"/>
      <c r="P150" s="152">
        <f t="shared" si="1"/>
        <v>0</v>
      </c>
      <c r="Q150" s="152">
        <v>5.0000000000000001E-4</v>
      </c>
      <c r="R150" s="152">
        <f t="shared" si="2"/>
        <v>1.5E-3</v>
      </c>
      <c r="S150" s="152">
        <v>0</v>
      </c>
      <c r="T150" s="15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255</v>
      </c>
      <c r="AT150" s="154" t="s">
        <v>115</v>
      </c>
      <c r="AU150" s="154" t="s">
        <v>88</v>
      </c>
      <c r="AY150" s="14" t="s">
        <v>118</v>
      </c>
      <c r="BE150" s="155">
        <f t="shared" si="4"/>
        <v>0</v>
      </c>
      <c r="BF150" s="155">
        <f t="shared" si="5"/>
        <v>0</v>
      </c>
      <c r="BG150" s="155">
        <f t="shared" si="6"/>
        <v>0</v>
      </c>
      <c r="BH150" s="155">
        <f t="shared" si="7"/>
        <v>0</v>
      </c>
      <c r="BI150" s="155">
        <f t="shared" si="8"/>
        <v>0</v>
      </c>
      <c r="BJ150" s="14" t="s">
        <v>86</v>
      </c>
      <c r="BK150" s="155">
        <f t="shared" si="9"/>
        <v>0</v>
      </c>
      <c r="BL150" s="14" t="s">
        <v>125</v>
      </c>
      <c r="BM150" s="154" t="s">
        <v>256</v>
      </c>
    </row>
    <row r="151" spans="1:65" s="2" customFormat="1" ht="37.9" customHeight="1">
      <c r="A151" s="29"/>
      <c r="B151" s="141"/>
      <c r="C151" s="142" t="s">
        <v>257</v>
      </c>
      <c r="D151" s="142" t="s">
        <v>121</v>
      </c>
      <c r="E151" s="143" t="s">
        <v>122</v>
      </c>
      <c r="F151" s="144" t="s">
        <v>123</v>
      </c>
      <c r="G151" s="145" t="s">
        <v>124</v>
      </c>
      <c r="H151" s="146">
        <v>330</v>
      </c>
      <c r="I151" s="147"/>
      <c r="J151" s="148">
        <f t="shared" si="0"/>
        <v>0</v>
      </c>
      <c r="K151" s="149"/>
      <c r="L151" s="30"/>
      <c r="M151" s="150" t="s">
        <v>0</v>
      </c>
      <c r="N151" s="151" t="s">
        <v>43</v>
      </c>
      <c r="O151" s="55"/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125</v>
      </c>
      <c r="AT151" s="154" t="s">
        <v>121</v>
      </c>
      <c r="AU151" s="154" t="s">
        <v>88</v>
      </c>
      <c r="AY151" s="14" t="s">
        <v>118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86</v>
      </c>
      <c r="BK151" s="155">
        <f t="shared" si="9"/>
        <v>0</v>
      </c>
      <c r="BL151" s="14" t="s">
        <v>125</v>
      </c>
      <c r="BM151" s="154" t="s">
        <v>258</v>
      </c>
    </row>
    <row r="152" spans="1:65" s="2" customFormat="1" ht="16.5" customHeight="1">
      <c r="A152" s="29"/>
      <c r="B152" s="141"/>
      <c r="C152" s="156" t="s">
        <v>259</v>
      </c>
      <c r="D152" s="156" t="s">
        <v>115</v>
      </c>
      <c r="E152" s="157" t="s">
        <v>126</v>
      </c>
      <c r="F152" s="158" t="s">
        <v>127</v>
      </c>
      <c r="G152" s="159" t="s">
        <v>128</v>
      </c>
      <c r="H152" s="160">
        <v>204.6</v>
      </c>
      <c r="I152" s="161"/>
      <c r="J152" s="162">
        <f t="shared" si="0"/>
        <v>0</v>
      </c>
      <c r="K152" s="163"/>
      <c r="L152" s="164"/>
      <c r="M152" s="165" t="s">
        <v>0</v>
      </c>
      <c r="N152" s="166" t="s">
        <v>43</v>
      </c>
      <c r="O152" s="55"/>
      <c r="P152" s="152">
        <f t="shared" si="1"/>
        <v>0</v>
      </c>
      <c r="Q152" s="152">
        <v>1E-3</v>
      </c>
      <c r="R152" s="152">
        <f t="shared" si="2"/>
        <v>0.2046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129</v>
      </c>
      <c r="AT152" s="154" t="s">
        <v>115</v>
      </c>
      <c r="AU152" s="154" t="s">
        <v>88</v>
      </c>
      <c r="AY152" s="14" t="s">
        <v>118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86</v>
      </c>
      <c r="BK152" s="155">
        <f t="shared" si="9"/>
        <v>0</v>
      </c>
      <c r="BL152" s="14" t="s">
        <v>129</v>
      </c>
      <c r="BM152" s="154" t="s">
        <v>260</v>
      </c>
    </row>
    <row r="153" spans="1:65" s="2" customFormat="1" ht="16.5" customHeight="1">
      <c r="A153" s="29"/>
      <c r="B153" s="141"/>
      <c r="C153" s="156" t="s">
        <v>261</v>
      </c>
      <c r="D153" s="156" t="s">
        <v>115</v>
      </c>
      <c r="E153" s="157" t="s">
        <v>137</v>
      </c>
      <c r="F153" s="158" t="s">
        <v>138</v>
      </c>
      <c r="G153" s="159" t="s">
        <v>132</v>
      </c>
      <c r="H153" s="160">
        <v>2</v>
      </c>
      <c r="I153" s="161"/>
      <c r="J153" s="162">
        <f t="shared" si="0"/>
        <v>0</v>
      </c>
      <c r="K153" s="163"/>
      <c r="L153" s="164"/>
      <c r="M153" s="165" t="s">
        <v>0</v>
      </c>
      <c r="N153" s="166" t="s">
        <v>43</v>
      </c>
      <c r="O153" s="55"/>
      <c r="P153" s="152">
        <f t="shared" si="1"/>
        <v>0</v>
      </c>
      <c r="Q153" s="152">
        <v>2.9999999999999997E-4</v>
      </c>
      <c r="R153" s="152">
        <f t="shared" si="2"/>
        <v>5.9999999999999995E-4</v>
      </c>
      <c r="S153" s="152">
        <v>0</v>
      </c>
      <c r="T153" s="15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129</v>
      </c>
      <c r="AT153" s="154" t="s">
        <v>115</v>
      </c>
      <c r="AU153" s="154" t="s">
        <v>88</v>
      </c>
      <c r="AY153" s="14" t="s">
        <v>118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86</v>
      </c>
      <c r="BK153" s="155">
        <f t="shared" si="9"/>
        <v>0</v>
      </c>
      <c r="BL153" s="14" t="s">
        <v>129</v>
      </c>
      <c r="BM153" s="154" t="s">
        <v>262</v>
      </c>
    </row>
    <row r="154" spans="1:65" s="2" customFormat="1" ht="16.5" customHeight="1">
      <c r="A154" s="29"/>
      <c r="B154" s="141"/>
      <c r="C154" s="142" t="s">
        <v>263</v>
      </c>
      <c r="D154" s="142" t="s">
        <v>121</v>
      </c>
      <c r="E154" s="143" t="s">
        <v>264</v>
      </c>
      <c r="F154" s="144" t="s">
        <v>265</v>
      </c>
      <c r="G154" s="145" t="s">
        <v>132</v>
      </c>
      <c r="H154" s="146">
        <v>46</v>
      </c>
      <c r="I154" s="147"/>
      <c r="J154" s="148">
        <f t="shared" si="0"/>
        <v>0</v>
      </c>
      <c r="K154" s="149"/>
      <c r="L154" s="30"/>
      <c r="M154" s="150" t="s">
        <v>0</v>
      </c>
      <c r="N154" s="151" t="s">
        <v>43</v>
      </c>
      <c r="O154" s="55"/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125</v>
      </c>
      <c r="AT154" s="154" t="s">
        <v>121</v>
      </c>
      <c r="AU154" s="154" t="s">
        <v>88</v>
      </c>
      <c r="AY154" s="14" t="s">
        <v>118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86</v>
      </c>
      <c r="BK154" s="155">
        <f t="shared" si="9"/>
        <v>0</v>
      </c>
      <c r="BL154" s="14" t="s">
        <v>125</v>
      </c>
      <c r="BM154" s="154" t="s">
        <v>266</v>
      </c>
    </row>
    <row r="155" spans="1:65" s="2" customFormat="1" ht="16.5" customHeight="1">
      <c r="A155" s="29"/>
      <c r="B155" s="141"/>
      <c r="C155" s="156" t="s">
        <v>267</v>
      </c>
      <c r="D155" s="156" t="s">
        <v>115</v>
      </c>
      <c r="E155" s="157" t="s">
        <v>268</v>
      </c>
      <c r="F155" s="158" t="s">
        <v>269</v>
      </c>
      <c r="G155" s="159" t="s">
        <v>132</v>
      </c>
      <c r="H155" s="160">
        <v>46</v>
      </c>
      <c r="I155" s="161"/>
      <c r="J155" s="162">
        <f t="shared" si="0"/>
        <v>0</v>
      </c>
      <c r="K155" s="163"/>
      <c r="L155" s="164"/>
      <c r="M155" s="165" t="s">
        <v>0</v>
      </c>
      <c r="N155" s="166" t="s">
        <v>43</v>
      </c>
      <c r="O155" s="55"/>
      <c r="P155" s="152">
        <f t="shared" si="1"/>
        <v>0</v>
      </c>
      <c r="Q155" s="152">
        <v>1.2999999999999999E-4</v>
      </c>
      <c r="R155" s="152">
        <f t="shared" si="2"/>
        <v>5.9799999999999992E-3</v>
      </c>
      <c r="S155" s="152">
        <v>0</v>
      </c>
      <c r="T155" s="15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255</v>
      </c>
      <c r="AT155" s="154" t="s">
        <v>115</v>
      </c>
      <c r="AU155" s="154" t="s">
        <v>88</v>
      </c>
      <c r="AY155" s="14" t="s">
        <v>118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86</v>
      </c>
      <c r="BK155" s="155">
        <f t="shared" si="9"/>
        <v>0</v>
      </c>
      <c r="BL155" s="14" t="s">
        <v>125</v>
      </c>
      <c r="BM155" s="154" t="s">
        <v>270</v>
      </c>
    </row>
    <row r="156" spans="1:65" s="2" customFormat="1" ht="16.5" customHeight="1">
      <c r="A156" s="29"/>
      <c r="B156" s="141"/>
      <c r="C156" s="142" t="s">
        <v>271</v>
      </c>
      <c r="D156" s="142" t="s">
        <v>121</v>
      </c>
      <c r="E156" s="143" t="s">
        <v>130</v>
      </c>
      <c r="F156" s="144" t="s">
        <v>131</v>
      </c>
      <c r="G156" s="145" t="s">
        <v>132</v>
      </c>
      <c r="H156" s="146">
        <v>92</v>
      </c>
      <c r="I156" s="147"/>
      <c r="J156" s="148">
        <f t="shared" si="0"/>
        <v>0</v>
      </c>
      <c r="K156" s="149"/>
      <c r="L156" s="30"/>
      <c r="M156" s="150" t="s">
        <v>0</v>
      </c>
      <c r="N156" s="151" t="s">
        <v>43</v>
      </c>
      <c r="O156" s="55"/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125</v>
      </c>
      <c r="AT156" s="154" t="s">
        <v>121</v>
      </c>
      <c r="AU156" s="154" t="s">
        <v>88</v>
      </c>
      <c r="AY156" s="14" t="s">
        <v>118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86</v>
      </c>
      <c r="BK156" s="155">
        <f t="shared" si="9"/>
        <v>0</v>
      </c>
      <c r="BL156" s="14" t="s">
        <v>125</v>
      </c>
      <c r="BM156" s="154" t="s">
        <v>272</v>
      </c>
    </row>
    <row r="157" spans="1:65" s="2" customFormat="1" ht="16.5" customHeight="1">
      <c r="A157" s="29"/>
      <c r="B157" s="141"/>
      <c r="C157" s="156" t="s">
        <v>273</v>
      </c>
      <c r="D157" s="156" t="s">
        <v>115</v>
      </c>
      <c r="E157" s="157" t="s">
        <v>134</v>
      </c>
      <c r="F157" s="158" t="s">
        <v>135</v>
      </c>
      <c r="G157" s="159" t="s">
        <v>132</v>
      </c>
      <c r="H157" s="160">
        <v>92</v>
      </c>
      <c r="I157" s="161"/>
      <c r="J157" s="162">
        <f t="shared" si="0"/>
        <v>0</v>
      </c>
      <c r="K157" s="163"/>
      <c r="L157" s="164"/>
      <c r="M157" s="165" t="s">
        <v>0</v>
      </c>
      <c r="N157" s="166" t="s">
        <v>43</v>
      </c>
      <c r="O157" s="55"/>
      <c r="P157" s="152">
        <f t="shared" si="1"/>
        <v>0</v>
      </c>
      <c r="Q157" s="152">
        <v>2.3000000000000001E-4</v>
      </c>
      <c r="R157" s="152">
        <f t="shared" si="2"/>
        <v>2.1160000000000002E-2</v>
      </c>
      <c r="S157" s="152">
        <v>0</v>
      </c>
      <c r="T157" s="15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129</v>
      </c>
      <c r="AT157" s="154" t="s">
        <v>115</v>
      </c>
      <c r="AU157" s="154" t="s">
        <v>88</v>
      </c>
      <c r="AY157" s="14" t="s">
        <v>118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86</v>
      </c>
      <c r="BK157" s="155">
        <f t="shared" si="9"/>
        <v>0</v>
      </c>
      <c r="BL157" s="14" t="s">
        <v>129</v>
      </c>
      <c r="BM157" s="154" t="s">
        <v>274</v>
      </c>
    </row>
    <row r="158" spans="1:65" s="2" customFormat="1" ht="37.9" customHeight="1">
      <c r="A158" s="29"/>
      <c r="B158" s="141"/>
      <c r="C158" s="142" t="s">
        <v>275</v>
      </c>
      <c r="D158" s="142" t="s">
        <v>121</v>
      </c>
      <c r="E158" s="143" t="s">
        <v>276</v>
      </c>
      <c r="F158" s="144" t="s">
        <v>277</v>
      </c>
      <c r="G158" s="145" t="s">
        <v>124</v>
      </c>
      <c r="H158" s="146">
        <v>370</v>
      </c>
      <c r="I158" s="147"/>
      <c r="J158" s="148">
        <f t="shared" si="0"/>
        <v>0</v>
      </c>
      <c r="K158" s="149"/>
      <c r="L158" s="30"/>
      <c r="M158" s="150" t="s">
        <v>0</v>
      </c>
      <c r="N158" s="151" t="s">
        <v>43</v>
      </c>
      <c r="O158" s="55"/>
      <c r="P158" s="152">
        <f t="shared" si="1"/>
        <v>0</v>
      </c>
      <c r="Q158" s="152">
        <v>0</v>
      </c>
      <c r="R158" s="152">
        <f t="shared" si="2"/>
        <v>0</v>
      </c>
      <c r="S158" s="152">
        <v>0</v>
      </c>
      <c r="T158" s="15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125</v>
      </c>
      <c r="AT158" s="154" t="s">
        <v>121</v>
      </c>
      <c r="AU158" s="154" t="s">
        <v>88</v>
      </c>
      <c r="AY158" s="14" t="s">
        <v>118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86</v>
      </c>
      <c r="BK158" s="155">
        <f t="shared" si="9"/>
        <v>0</v>
      </c>
      <c r="BL158" s="14" t="s">
        <v>125</v>
      </c>
      <c r="BM158" s="154" t="s">
        <v>278</v>
      </c>
    </row>
    <row r="159" spans="1:65" s="2" customFormat="1" ht="24.2" customHeight="1">
      <c r="A159" s="29"/>
      <c r="B159" s="141"/>
      <c r="C159" s="156" t="s">
        <v>279</v>
      </c>
      <c r="D159" s="156" t="s">
        <v>115</v>
      </c>
      <c r="E159" s="157" t="s">
        <v>280</v>
      </c>
      <c r="F159" s="158" t="s">
        <v>281</v>
      </c>
      <c r="G159" s="159" t="s">
        <v>124</v>
      </c>
      <c r="H159" s="160">
        <v>370</v>
      </c>
      <c r="I159" s="161"/>
      <c r="J159" s="162">
        <f t="shared" si="0"/>
        <v>0</v>
      </c>
      <c r="K159" s="163"/>
      <c r="L159" s="164"/>
      <c r="M159" s="165" t="s">
        <v>0</v>
      </c>
      <c r="N159" s="166" t="s">
        <v>43</v>
      </c>
      <c r="O159" s="55"/>
      <c r="P159" s="152">
        <f t="shared" si="1"/>
        <v>0</v>
      </c>
      <c r="Q159" s="152">
        <v>1.2E-4</v>
      </c>
      <c r="R159" s="152">
        <f t="shared" si="2"/>
        <v>4.4400000000000002E-2</v>
      </c>
      <c r="S159" s="152">
        <v>0</v>
      </c>
      <c r="T159" s="15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129</v>
      </c>
      <c r="AT159" s="154" t="s">
        <v>115</v>
      </c>
      <c r="AU159" s="154" t="s">
        <v>88</v>
      </c>
      <c r="AY159" s="14" t="s">
        <v>118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86</v>
      </c>
      <c r="BK159" s="155">
        <f t="shared" si="9"/>
        <v>0</v>
      </c>
      <c r="BL159" s="14" t="s">
        <v>129</v>
      </c>
      <c r="BM159" s="154" t="s">
        <v>282</v>
      </c>
    </row>
    <row r="160" spans="1:65" s="2" customFormat="1" ht="37.9" customHeight="1">
      <c r="A160" s="29"/>
      <c r="B160" s="141"/>
      <c r="C160" s="142" t="s">
        <v>283</v>
      </c>
      <c r="D160" s="142" t="s">
        <v>121</v>
      </c>
      <c r="E160" s="143" t="s">
        <v>284</v>
      </c>
      <c r="F160" s="144" t="s">
        <v>285</v>
      </c>
      <c r="G160" s="145" t="s">
        <v>124</v>
      </c>
      <c r="H160" s="146">
        <v>2100</v>
      </c>
      <c r="I160" s="147"/>
      <c r="J160" s="148">
        <f t="shared" si="0"/>
        <v>0</v>
      </c>
      <c r="K160" s="149"/>
      <c r="L160" s="30"/>
      <c r="M160" s="150" t="s">
        <v>0</v>
      </c>
      <c r="N160" s="151" t="s">
        <v>43</v>
      </c>
      <c r="O160" s="55"/>
      <c r="P160" s="152">
        <f t="shared" si="1"/>
        <v>0</v>
      </c>
      <c r="Q160" s="152">
        <v>0</v>
      </c>
      <c r="R160" s="152">
        <f t="shared" si="2"/>
        <v>0</v>
      </c>
      <c r="S160" s="152">
        <v>0</v>
      </c>
      <c r="T160" s="15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125</v>
      </c>
      <c r="AT160" s="154" t="s">
        <v>121</v>
      </c>
      <c r="AU160" s="154" t="s">
        <v>88</v>
      </c>
      <c r="AY160" s="14" t="s">
        <v>118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86</v>
      </c>
      <c r="BK160" s="155">
        <f t="shared" si="9"/>
        <v>0</v>
      </c>
      <c r="BL160" s="14" t="s">
        <v>125</v>
      </c>
      <c r="BM160" s="154" t="s">
        <v>286</v>
      </c>
    </row>
    <row r="161" spans="1:65" s="2" customFormat="1" ht="24.2" customHeight="1">
      <c r="A161" s="29"/>
      <c r="B161" s="141"/>
      <c r="C161" s="156" t="s">
        <v>287</v>
      </c>
      <c r="D161" s="156" t="s">
        <v>115</v>
      </c>
      <c r="E161" s="157" t="s">
        <v>288</v>
      </c>
      <c r="F161" s="158" t="s">
        <v>289</v>
      </c>
      <c r="G161" s="159" t="s">
        <v>124</v>
      </c>
      <c r="H161" s="160">
        <v>2100</v>
      </c>
      <c r="I161" s="161"/>
      <c r="J161" s="162">
        <f t="shared" si="0"/>
        <v>0</v>
      </c>
      <c r="K161" s="163"/>
      <c r="L161" s="164"/>
      <c r="M161" s="165" t="s">
        <v>0</v>
      </c>
      <c r="N161" s="166" t="s">
        <v>43</v>
      </c>
      <c r="O161" s="55"/>
      <c r="P161" s="152">
        <f t="shared" si="1"/>
        <v>0</v>
      </c>
      <c r="Q161" s="152">
        <v>8.9999999999999998E-4</v>
      </c>
      <c r="R161" s="152">
        <f t="shared" si="2"/>
        <v>1.89</v>
      </c>
      <c r="S161" s="152">
        <v>0</v>
      </c>
      <c r="T161" s="15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129</v>
      </c>
      <c r="AT161" s="154" t="s">
        <v>115</v>
      </c>
      <c r="AU161" s="154" t="s">
        <v>88</v>
      </c>
      <c r="AY161" s="14" t="s">
        <v>118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86</v>
      </c>
      <c r="BK161" s="155">
        <f t="shared" si="9"/>
        <v>0</v>
      </c>
      <c r="BL161" s="14" t="s">
        <v>129</v>
      </c>
      <c r="BM161" s="154" t="s">
        <v>290</v>
      </c>
    </row>
    <row r="162" spans="1:65" s="2" customFormat="1" ht="24.2" customHeight="1">
      <c r="A162" s="29"/>
      <c r="B162" s="141"/>
      <c r="C162" s="142" t="s">
        <v>291</v>
      </c>
      <c r="D162" s="142" t="s">
        <v>121</v>
      </c>
      <c r="E162" s="143" t="s">
        <v>292</v>
      </c>
      <c r="F162" s="144" t="s">
        <v>293</v>
      </c>
      <c r="G162" s="145" t="s">
        <v>124</v>
      </c>
      <c r="H162" s="146">
        <v>2100</v>
      </c>
      <c r="I162" s="147"/>
      <c r="J162" s="148">
        <f t="shared" si="0"/>
        <v>0</v>
      </c>
      <c r="K162" s="149"/>
      <c r="L162" s="30"/>
      <c r="M162" s="150" t="s">
        <v>0</v>
      </c>
      <c r="N162" s="151" t="s">
        <v>43</v>
      </c>
      <c r="O162" s="55"/>
      <c r="P162" s="152">
        <f t="shared" si="1"/>
        <v>0</v>
      </c>
      <c r="Q162" s="152">
        <v>0</v>
      </c>
      <c r="R162" s="152">
        <f t="shared" si="2"/>
        <v>0</v>
      </c>
      <c r="S162" s="152">
        <v>0</v>
      </c>
      <c r="T162" s="15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125</v>
      </c>
      <c r="AT162" s="154" t="s">
        <v>121</v>
      </c>
      <c r="AU162" s="154" t="s">
        <v>88</v>
      </c>
      <c r="AY162" s="14" t="s">
        <v>118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86</v>
      </c>
      <c r="BK162" s="155">
        <f t="shared" si="9"/>
        <v>0</v>
      </c>
      <c r="BL162" s="14" t="s">
        <v>125</v>
      </c>
      <c r="BM162" s="154" t="s">
        <v>294</v>
      </c>
    </row>
    <row r="163" spans="1:65" s="2" customFormat="1" ht="24.2" customHeight="1">
      <c r="A163" s="29"/>
      <c r="B163" s="141"/>
      <c r="C163" s="142" t="s">
        <v>295</v>
      </c>
      <c r="D163" s="142" t="s">
        <v>121</v>
      </c>
      <c r="E163" s="143" t="s">
        <v>296</v>
      </c>
      <c r="F163" s="144" t="s">
        <v>297</v>
      </c>
      <c r="G163" s="145" t="s">
        <v>132</v>
      </c>
      <c r="H163" s="146">
        <v>42</v>
      </c>
      <c r="I163" s="147"/>
      <c r="J163" s="148">
        <f t="shared" si="0"/>
        <v>0</v>
      </c>
      <c r="K163" s="149"/>
      <c r="L163" s="30"/>
      <c r="M163" s="150" t="s">
        <v>0</v>
      </c>
      <c r="N163" s="151" t="s">
        <v>43</v>
      </c>
      <c r="O163" s="55"/>
      <c r="P163" s="152">
        <f t="shared" si="1"/>
        <v>0</v>
      </c>
      <c r="Q163" s="152">
        <v>0</v>
      </c>
      <c r="R163" s="152">
        <f t="shared" si="2"/>
        <v>0</v>
      </c>
      <c r="S163" s="152">
        <v>0</v>
      </c>
      <c r="T163" s="15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125</v>
      </c>
      <c r="AT163" s="154" t="s">
        <v>121</v>
      </c>
      <c r="AU163" s="154" t="s">
        <v>88</v>
      </c>
      <c r="AY163" s="14" t="s">
        <v>118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86</v>
      </c>
      <c r="BK163" s="155">
        <f t="shared" si="9"/>
        <v>0</v>
      </c>
      <c r="BL163" s="14" t="s">
        <v>125</v>
      </c>
      <c r="BM163" s="154" t="s">
        <v>298</v>
      </c>
    </row>
    <row r="164" spans="1:65" s="2" customFormat="1" ht="24.2" customHeight="1">
      <c r="A164" s="29"/>
      <c r="B164" s="141"/>
      <c r="C164" s="142" t="s">
        <v>299</v>
      </c>
      <c r="D164" s="142" t="s">
        <v>121</v>
      </c>
      <c r="E164" s="143" t="s">
        <v>300</v>
      </c>
      <c r="F164" s="144" t="s">
        <v>301</v>
      </c>
      <c r="G164" s="145" t="s">
        <v>132</v>
      </c>
      <c r="H164" s="146">
        <v>42</v>
      </c>
      <c r="I164" s="147"/>
      <c r="J164" s="148">
        <f t="shared" si="0"/>
        <v>0</v>
      </c>
      <c r="K164" s="149"/>
      <c r="L164" s="30"/>
      <c r="M164" s="150" t="s">
        <v>0</v>
      </c>
      <c r="N164" s="151" t="s">
        <v>43</v>
      </c>
      <c r="O164" s="55"/>
      <c r="P164" s="152">
        <f t="shared" si="1"/>
        <v>0</v>
      </c>
      <c r="Q164" s="152">
        <v>0</v>
      </c>
      <c r="R164" s="152">
        <f t="shared" si="2"/>
        <v>0</v>
      </c>
      <c r="S164" s="152">
        <v>0</v>
      </c>
      <c r="T164" s="15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125</v>
      </c>
      <c r="AT164" s="154" t="s">
        <v>121</v>
      </c>
      <c r="AU164" s="154" t="s">
        <v>88</v>
      </c>
      <c r="AY164" s="14" t="s">
        <v>118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86</v>
      </c>
      <c r="BK164" s="155">
        <f t="shared" si="9"/>
        <v>0</v>
      </c>
      <c r="BL164" s="14" t="s">
        <v>125</v>
      </c>
      <c r="BM164" s="154" t="s">
        <v>302</v>
      </c>
    </row>
    <row r="165" spans="1:65" s="2" customFormat="1" ht="16.5" customHeight="1">
      <c r="A165" s="29"/>
      <c r="B165" s="141"/>
      <c r="C165" s="142" t="s">
        <v>303</v>
      </c>
      <c r="D165" s="142" t="s">
        <v>121</v>
      </c>
      <c r="E165" s="143" t="s">
        <v>304</v>
      </c>
      <c r="F165" s="144" t="s">
        <v>305</v>
      </c>
      <c r="G165" s="145" t="s">
        <v>306</v>
      </c>
      <c r="H165" s="170"/>
      <c r="I165" s="147"/>
      <c r="J165" s="148">
        <f t="shared" si="0"/>
        <v>0</v>
      </c>
      <c r="K165" s="149"/>
      <c r="L165" s="30"/>
      <c r="M165" s="150" t="s">
        <v>0</v>
      </c>
      <c r="N165" s="151" t="s">
        <v>43</v>
      </c>
      <c r="O165" s="55"/>
      <c r="P165" s="152">
        <f t="shared" si="1"/>
        <v>0</v>
      </c>
      <c r="Q165" s="152">
        <v>0</v>
      </c>
      <c r="R165" s="152">
        <f t="shared" si="2"/>
        <v>0</v>
      </c>
      <c r="S165" s="152">
        <v>0</v>
      </c>
      <c r="T165" s="15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129</v>
      </c>
      <c r="AT165" s="154" t="s">
        <v>121</v>
      </c>
      <c r="AU165" s="154" t="s">
        <v>88</v>
      </c>
      <c r="AY165" s="14" t="s">
        <v>118</v>
      </c>
      <c r="BE165" s="155">
        <f t="shared" si="4"/>
        <v>0</v>
      </c>
      <c r="BF165" s="155">
        <f t="shared" si="5"/>
        <v>0</v>
      </c>
      <c r="BG165" s="155">
        <f t="shared" si="6"/>
        <v>0</v>
      </c>
      <c r="BH165" s="155">
        <f t="shared" si="7"/>
        <v>0</v>
      </c>
      <c r="BI165" s="155">
        <f t="shared" si="8"/>
        <v>0</v>
      </c>
      <c r="BJ165" s="14" t="s">
        <v>86</v>
      </c>
      <c r="BK165" s="155">
        <f t="shared" si="9"/>
        <v>0</v>
      </c>
      <c r="BL165" s="14" t="s">
        <v>129</v>
      </c>
      <c r="BM165" s="154" t="s">
        <v>307</v>
      </c>
    </row>
    <row r="166" spans="1:65" s="2" customFormat="1" ht="16.5" customHeight="1">
      <c r="A166" s="29"/>
      <c r="B166" s="141"/>
      <c r="C166" s="142" t="s">
        <v>308</v>
      </c>
      <c r="D166" s="142" t="s">
        <v>121</v>
      </c>
      <c r="E166" s="143" t="s">
        <v>309</v>
      </c>
      <c r="F166" s="144" t="s">
        <v>310</v>
      </c>
      <c r="G166" s="145" t="s">
        <v>306</v>
      </c>
      <c r="H166" s="170"/>
      <c r="I166" s="147"/>
      <c r="J166" s="148">
        <f t="shared" si="0"/>
        <v>0</v>
      </c>
      <c r="K166" s="149"/>
      <c r="L166" s="30"/>
      <c r="M166" s="150" t="s">
        <v>0</v>
      </c>
      <c r="N166" s="151" t="s">
        <v>43</v>
      </c>
      <c r="O166" s="55"/>
      <c r="P166" s="152">
        <f t="shared" si="1"/>
        <v>0</v>
      </c>
      <c r="Q166" s="152">
        <v>0</v>
      </c>
      <c r="R166" s="152">
        <f t="shared" si="2"/>
        <v>0</v>
      </c>
      <c r="S166" s="152">
        <v>0</v>
      </c>
      <c r="T166" s="15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125</v>
      </c>
      <c r="AT166" s="154" t="s">
        <v>121</v>
      </c>
      <c r="AU166" s="154" t="s">
        <v>88</v>
      </c>
      <c r="AY166" s="14" t="s">
        <v>118</v>
      </c>
      <c r="BE166" s="155">
        <f t="shared" si="4"/>
        <v>0</v>
      </c>
      <c r="BF166" s="155">
        <f t="shared" si="5"/>
        <v>0</v>
      </c>
      <c r="BG166" s="155">
        <f t="shared" si="6"/>
        <v>0</v>
      </c>
      <c r="BH166" s="155">
        <f t="shared" si="7"/>
        <v>0</v>
      </c>
      <c r="BI166" s="155">
        <f t="shared" si="8"/>
        <v>0</v>
      </c>
      <c r="BJ166" s="14" t="s">
        <v>86</v>
      </c>
      <c r="BK166" s="155">
        <f t="shared" si="9"/>
        <v>0</v>
      </c>
      <c r="BL166" s="14" t="s">
        <v>125</v>
      </c>
      <c r="BM166" s="154" t="s">
        <v>311</v>
      </c>
    </row>
    <row r="167" spans="1:65" s="12" customFormat="1" ht="22.9" customHeight="1">
      <c r="B167" s="128"/>
      <c r="D167" s="129" t="s">
        <v>77</v>
      </c>
      <c r="E167" s="139" t="s">
        <v>139</v>
      </c>
      <c r="F167" s="139" t="s">
        <v>140</v>
      </c>
      <c r="I167" s="131"/>
      <c r="J167" s="140">
        <f>BK167</f>
        <v>0</v>
      </c>
      <c r="L167" s="128"/>
      <c r="M167" s="133"/>
      <c r="N167" s="134"/>
      <c r="O167" s="134"/>
      <c r="P167" s="135">
        <f>SUM(P168:P212)</f>
        <v>0</v>
      </c>
      <c r="Q167" s="134"/>
      <c r="R167" s="135">
        <f>SUM(R168:R212)</f>
        <v>381.28905999999995</v>
      </c>
      <c r="S167" s="134"/>
      <c r="T167" s="136">
        <f>SUM(T168:T212)</f>
        <v>10.084</v>
      </c>
      <c r="AR167" s="129" t="s">
        <v>117</v>
      </c>
      <c r="AT167" s="137" t="s">
        <v>77</v>
      </c>
      <c r="AU167" s="137" t="s">
        <v>86</v>
      </c>
      <c r="AY167" s="129" t="s">
        <v>118</v>
      </c>
      <c r="BK167" s="138">
        <f>SUM(BK168:BK212)</f>
        <v>0</v>
      </c>
    </row>
    <row r="168" spans="1:65" s="2" customFormat="1" ht="24.2" customHeight="1">
      <c r="A168" s="29"/>
      <c r="B168" s="141"/>
      <c r="C168" s="142" t="s">
        <v>312</v>
      </c>
      <c r="D168" s="142" t="s">
        <v>121</v>
      </c>
      <c r="E168" s="143" t="s">
        <v>313</v>
      </c>
      <c r="F168" s="144" t="s">
        <v>314</v>
      </c>
      <c r="G168" s="145" t="s">
        <v>315</v>
      </c>
      <c r="H168" s="146">
        <v>0.3</v>
      </c>
      <c r="I168" s="147"/>
      <c r="J168" s="148">
        <f t="shared" ref="J168:J212" si="10">ROUND(I168*H168,2)</f>
        <v>0</v>
      </c>
      <c r="K168" s="149"/>
      <c r="L168" s="30"/>
      <c r="M168" s="150" t="s">
        <v>0</v>
      </c>
      <c r="N168" s="151" t="s">
        <v>43</v>
      </c>
      <c r="O168" s="55"/>
      <c r="P168" s="152">
        <f t="shared" ref="P168:P212" si="11">O168*H168</f>
        <v>0</v>
      </c>
      <c r="Q168" s="152">
        <v>8.8000000000000005E-3</v>
      </c>
      <c r="R168" s="152">
        <f t="shared" ref="R168:R212" si="12">Q168*H168</f>
        <v>2.64E-3</v>
      </c>
      <c r="S168" s="152">
        <v>0</v>
      </c>
      <c r="T168" s="153">
        <f t="shared" ref="T168:T212" si="13"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125</v>
      </c>
      <c r="AT168" s="154" t="s">
        <v>121</v>
      </c>
      <c r="AU168" s="154" t="s">
        <v>88</v>
      </c>
      <c r="AY168" s="14" t="s">
        <v>118</v>
      </c>
      <c r="BE168" s="155">
        <f t="shared" ref="BE168:BE212" si="14">IF(N168="základní",J168,0)</f>
        <v>0</v>
      </c>
      <c r="BF168" s="155">
        <f t="shared" ref="BF168:BF212" si="15">IF(N168="snížená",J168,0)</f>
        <v>0</v>
      </c>
      <c r="BG168" s="155">
        <f t="shared" ref="BG168:BG212" si="16">IF(N168="zákl. přenesená",J168,0)</f>
        <v>0</v>
      </c>
      <c r="BH168" s="155">
        <f t="shared" ref="BH168:BH212" si="17">IF(N168="sníž. přenesená",J168,0)</f>
        <v>0</v>
      </c>
      <c r="BI168" s="155">
        <f t="shared" ref="BI168:BI212" si="18">IF(N168="nulová",J168,0)</f>
        <v>0</v>
      </c>
      <c r="BJ168" s="14" t="s">
        <v>86</v>
      </c>
      <c r="BK168" s="155">
        <f t="shared" ref="BK168:BK212" si="19">ROUND(I168*H168,2)</f>
        <v>0</v>
      </c>
      <c r="BL168" s="14" t="s">
        <v>125</v>
      </c>
      <c r="BM168" s="154" t="s">
        <v>316</v>
      </c>
    </row>
    <row r="169" spans="1:65" s="2" customFormat="1" ht="21.75" customHeight="1">
      <c r="A169" s="29"/>
      <c r="B169" s="141"/>
      <c r="C169" s="142" t="s">
        <v>317</v>
      </c>
      <c r="D169" s="142" t="s">
        <v>121</v>
      </c>
      <c r="E169" s="143" t="s">
        <v>318</v>
      </c>
      <c r="F169" s="144" t="s">
        <v>319</v>
      </c>
      <c r="G169" s="145" t="s">
        <v>315</v>
      </c>
      <c r="H169" s="146">
        <v>0.3</v>
      </c>
      <c r="I169" s="147"/>
      <c r="J169" s="148">
        <f t="shared" si="10"/>
        <v>0</v>
      </c>
      <c r="K169" s="149"/>
      <c r="L169" s="30"/>
      <c r="M169" s="150" t="s">
        <v>0</v>
      </c>
      <c r="N169" s="151" t="s">
        <v>43</v>
      </c>
      <c r="O169" s="55"/>
      <c r="P169" s="152">
        <f t="shared" si="11"/>
        <v>0</v>
      </c>
      <c r="Q169" s="152">
        <v>9.9000000000000008E-3</v>
      </c>
      <c r="R169" s="152">
        <f t="shared" si="12"/>
        <v>2.97E-3</v>
      </c>
      <c r="S169" s="152">
        <v>0</v>
      </c>
      <c r="T169" s="153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125</v>
      </c>
      <c r="AT169" s="154" t="s">
        <v>121</v>
      </c>
      <c r="AU169" s="154" t="s">
        <v>88</v>
      </c>
      <c r="AY169" s="14" t="s">
        <v>118</v>
      </c>
      <c r="BE169" s="155">
        <f t="shared" si="14"/>
        <v>0</v>
      </c>
      <c r="BF169" s="155">
        <f t="shared" si="15"/>
        <v>0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86</v>
      </c>
      <c r="BK169" s="155">
        <f t="shared" si="19"/>
        <v>0</v>
      </c>
      <c r="BL169" s="14" t="s">
        <v>125</v>
      </c>
      <c r="BM169" s="154" t="s">
        <v>320</v>
      </c>
    </row>
    <row r="170" spans="1:65" s="2" customFormat="1" ht="24.2" customHeight="1">
      <c r="A170" s="29"/>
      <c r="B170" s="141"/>
      <c r="C170" s="142" t="s">
        <v>321</v>
      </c>
      <c r="D170" s="142" t="s">
        <v>121</v>
      </c>
      <c r="E170" s="143" t="s">
        <v>322</v>
      </c>
      <c r="F170" s="144" t="s">
        <v>323</v>
      </c>
      <c r="G170" s="145" t="s">
        <v>324</v>
      </c>
      <c r="H170" s="146">
        <v>28</v>
      </c>
      <c r="I170" s="147"/>
      <c r="J170" s="148">
        <f t="shared" si="10"/>
        <v>0</v>
      </c>
      <c r="K170" s="149"/>
      <c r="L170" s="30"/>
      <c r="M170" s="150" t="s">
        <v>0</v>
      </c>
      <c r="N170" s="151" t="s">
        <v>43</v>
      </c>
      <c r="O170" s="55"/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3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125</v>
      </c>
      <c r="AT170" s="154" t="s">
        <v>121</v>
      </c>
      <c r="AU170" s="154" t="s">
        <v>88</v>
      </c>
      <c r="AY170" s="14" t="s">
        <v>118</v>
      </c>
      <c r="BE170" s="155">
        <f t="shared" si="14"/>
        <v>0</v>
      </c>
      <c r="BF170" s="155">
        <f t="shared" si="15"/>
        <v>0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86</v>
      </c>
      <c r="BK170" s="155">
        <f t="shared" si="19"/>
        <v>0</v>
      </c>
      <c r="BL170" s="14" t="s">
        <v>125</v>
      </c>
      <c r="BM170" s="154" t="s">
        <v>325</v>
      </c>
    </row>
    <row r="171" spans="1:65" s="2" customFormat="1" ht="24.2" customHeight="1">
      <c r="A171" s="29"/>
      <c r="B171" s="141"/>
      <c r="C171" s="142" t="s">
        <v>326</v>
      </c>
      <c r="D171" s="142" t="s">
        <v>121</v>
      </c>
      <c r="E171" s="143" t="s">
        <v>327</v>
      </c>
      <c r="F171" s="144" t="s">
        <v>328</v>
      </c>
      <c r="G171" s="145" t="s">
        <v>124</v>
      </c>
      <c r="H171" s="146">
        <v>250</v>
      </c>
      <c r="I171" s="147"/>
      <c r="J171" s="148">
        <f t="shared" si="10"/>
        <v>0</v>
      </c>
      <c r="K171" s="149"/>
      <c r="L171" s="30"/>
      <c r="M171" s="150" t="s">
        <v>0</v>
      </c>
      <c r="N171" s="151" t="s">
        <v>43</v>
      </c>
      <c r="O171" s="55"/>
      <c r="P171" s="152">
        <f t="shared" si="11"/>
        <v>0</v>
      </c>
      <c r="Q171" s="152">
        <v>0</v>
      </c>
      <c r="R171" s="152">
        <f t="shared" si="12"/>
        <v>0</v>
      </c>
      <c r="S171" s="152">
        <v>0</v>
      </c>
      <c r="T171" s="153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125</v>
      </c>
      <c r="AT171" s="154" t="s">
        <v>121</v>
      </c>
      <c r="AU171" s="154" t="s">
        <v>88</v>
      </c>
      <c r="AY171" s="14" t="s">
        <v>118</v>
      </c>
      <c r="BE171" s="155">
        <f t="shared" si="14"/>
        <v>0</v>
      </c>
      <c r="BF171" s="155">
        <f t="shared" si="15"/>
        <v>0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86</v>
      </c>
      <c r="BK171" s="155">
        <f t="shared" si="19"/>
        <v>0</v>
      </c>
      <c r="BL171" s="14" t="s">
        <v>125</v>
      </c>
      <c r="BM171" s="154" t="s">
        <v>329</v>
      </c>
    </row>
    <row r="172" spans="1:65" s="2" customFormat="1" ht="24.2" customHeight="1">
      <c r="A172" s="29"/>
      <c r="B172" s="141"/>
      <c r="C172" s="142" t="s">
        <v>330</v>
      </c>
      <c r="D172" s="142" t="s">
        <v>121</v>
      </c>
      <c r="E172" s="143" t="s">
        <v>331</v>
      </c>
      <c r="F172" s="144" t="s">
        <v>332</v>
      </c>
      <c r="G172" s="145" t="s">
        <v>124</v>
      </c>
      <c r="H172" s="146">
        <v>16</v>
      </c>
      <c r="I172" s="147"/>
      <c r="J172" s="148">
        <f t="shared" si="10"/>
        <v>0</v>
      </c>
      <c r="K172" s="149"/>
      <c r="L172" s="30"/>
      <c r="M172" s="150" t="s">
        <v>0</v>
      </c>
      <c r="N172" s="151" t="s">
        <v>43</v>
      </c>
      <c r="O172" s="55"/>
      <c r="P172" s="152">
        <f t="shared" si="11"/>
        <v>0</v>
      </c>
      <c r="Q172" s="152">
        <v>0</v>
      </c>
      <c r="R172" s="152">
        <f t="shared" si="12"/>
        <v>0</v>
      </c>
      <c r="S172" s="152">
        <v>0</v>
      </c>
      <c r="T172" s="153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125</v>
      </c>
      <c r="AT172" s="154" t="s">
        <v>121</v>
      </c>
      <c r="AU172" s="154" t="s">
        <v>88</v>
      </c>
      <c r="AY172" s="14" t="s">
        <v>118</v>
      </c>
      <c r="BE172" s="155">
        <f t="shared" si="14"/>
        <v>0</v>
      </c>
      <c r="BF172" s="155">
        <f t="shared" si="15"/>
        <v>0</v>
      </c>
      <c r="BG172" s="155">
        <f t="shared" si="16"/>
        <v>0</v>
      </c>
      <c r="BH172" s="155">
        <f t="shared" si="17"/>
        <v>0</v>
      </c>
      <c r="BI172" s="155">
        <f t="shared" si="18"/>
        <v>0</v>
      </c>
      <c r="BJ172" s="14" t="s">
        <v>86</v>
      </c>
      <c r="BK172" s="155">
        <f t="shared" si="19"/>
        <v>0</v>
      </c>
      <c r="BL172" s="14" t="s">
        <v>125</v>
      </c>
      <c r="BM172" s="154" t="s">
        <v>333</v>
      </c>
    </row>
    <row r="173" spans="1:65" s="2" customFormat="1" ht="24.2" customHeight="1">
      <c r="A173" s="29"/>
      <c r="B173" s="141"/>
      <c r="C173" s="142" t="s">
        <v>334</v>
      </c>
      <c r="D173" s="142" t="s">
        <v>121</v>
      </c>
      <c r="E173" s="143" t="s">
        <v>335</v>
      </c>
      <c r="F173" s="144" t="s">
        <v>336</v>
      </c>
      <c r="G173" s="145" t="s">
        <v>324</v>
      </c>
      <c r="H173" s="146">
        <v>28</v>
      </c>
      <c r="I173" s="147"/>
      <c r="J173" s="148">
        <f t="shared" si="10"/>
        <v>0</v>
      </c>
      <c r="K173" s="149"/>
      <c r="L173" s="30"/>
      <c r="M173" s="150" t="s">
        <v>0</v>
      </c>
      <c r="N173" s="151" t="s">
        <v>43</v>
      </c>
      <c r="O173" s="55"/>
      <c r="P173" s="152">
        <f t="shared" si="11"/>
        <v>0</v>
      </c>
      <c r="Q173" s="152">
        <v>0</v>
      </c>
      <c r="R173" s="152">
        <f t="shared" si="12"/>
        <v>0</v>
      </c>
      <c r="S173" s="152">
        <v>0</v>
      </c>
      <c r="T173" s="153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125</v>
      </c>
      <c r="AT173" s="154" t="s">
        <v>121</v>
      </c>
      <c r="AU173" s="154" t="s">
        <v>88</v>
      </c>
      <c r="AY173" s="14" t="s">
        <v>118</v>
      </c>
      <c r="BE173" s="155">
        <f t="shared" si="14"/>
        <v>0</v>
      </c>
      <c r="BF173" s="155">
        <f t="shared" si="15"/>
        <v>0</v>
      </c>
      <c r="BG173" s="155">
        <f t="shared" si="16"/>
        <v>0</v>
      </c>
      <c r="BH173" s="155">
        <f t="shared" si="17"/>
        <v>0</v>
      </c>
      <c r="BI173" s="155">
        <f t="shared" si="18"/>
        <v>0</v>
      </c>
      <c r="BJ173" s="14" t="s">
        <v>86</v>
      </c>
      <c r="BK173" s="155">
        <f t="shared" si="19"/>
        <v>0</v>
      </c>
      <c r="BL173" s="14" t="s">
        <v>125</v>
      </c>
      <c r="BM173" s="154" t="s">
        <v>337</v>
      </c>
    </row>
    <row r="174" spans="1:65" s="2" customFormat="1" ht="37.9" customHeight="1">
      <c r="A174" s="29"/>
      <c r="B174" s="141"/>
      <c r="C174" s="142" t="s">
        <v>338</v>
      </c>
      <c r="D174" s="142" t="s">
        <v>121</v>
      </c>
      <c r="E174" s="143" t="s">
        <v>339</v>
      </c>
      <c r="F174" s="144" t="s">
        <v>340</v>
      </c>
      <c r="G174" s="145" t="s">
        <v>324</v>
      </c>
      <c r="H174" s="146">
        <v>23</v>
      </c>
      <c r="I174" s="147"/>
      <c r="J174" s="148">
        <f t="shared" si="10"/>
        <v>0</v>
      </c>
      <c r="K174" s="149"/>
      <c r="L174" s="30"/>
      <c r="M174" s="150" t="s">
        <v>0</v>
      </c>
      <c r="N174" s="151" t="s">
        <v>43</v>
      </c>
      <c r="O174" s="55"/>
      <c r="P174" s="152">
        <f t="shared" si="11"/>
        <v>0</v>
      </c>
      <c r="Q174" s="152">
        <v>0</v>
      </c>
      <c r="R174" s="152">
        <f t="shared" si="12"/>
        <v>0</v>
      </c>
      <c r="S174" s="152">
        <v>0</v>
      </c>
      <c r="T174" s="153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125</v>
      </c>
      <c r="AT174" s="154" t="s">
        <v>121</v>
      </c>
      <c r="AU174" s="154" t="s">
        <v>88</v>
      </c>
      <c r="AY174" s="14" t="s">
        <v>118</v>
      </c>
      <c r="BE174" s="155">
        <f t="shared" si="14"/>
        <v>0</v>
      </c>
      <c r="BF174" s="155">
        <f t="shared" si="15"/>
        <v>0</v>
      </c>
      <c r="BG174" s="155">
        <f t="shared" si="16"/>
        <v>0</v>
      </c>
      <c r="BH174" s="155">
        <f t="shared" si="17"/>
        <v>0</v>
      </c>
      <c r="BI174" s="155">
        <f t="shared" si="18"/>
        <v>0</v>
      </c>
      <c r="BJ174" s="14" t="s">
        <v>86</v>
      </c>
      <c r="BK174" s="155">
        <f t="shared" si="19"/>
        <v>0</v>
      </c>
      <c r="BL174" s="14" t="s">
        <v>125</v>
      </c>
      <c r="BM174" s="154" t="s">
        <v>341</v>
      </c>
    </row>
    <row r="175" spans="1:65" s="2" customFormat="1" ht="37.9" customHeight="1">
      <c r="A175" s="29"/>
      <c r="B175" s="141"/>
      <c r="C175" s="142" t="s">
        <v>342</v>
      </c>
      <c r="D175" s="142" t="s">
        <v>121</v>
      </c>
      <c r="E175" s="143" t="s">
        <v>343</v>
      </c>
      <c r="F175" s="144" t="s">
        <v>344</v>
      </c>
      <c r="G175" s="145" t="s">
        <v>324</v>
      </c>
      <c r="H175" s="146">
        <v>230</v>
      </c>
      <c r="I175" s="147"/>
      <c r="J175" s="148">
        <f t="shared" si="10"/>
        <v>0</v>
      </c>
      <c r="K175" s="149"/>
      <c r="L175" s="30"/>
      <c r="M175" s="150" t="s">
        <v>0</v>
      </c>
      <c r="N175" s="151" t="s">
        <v>43</v>
      </c>
      <c r="O175" s="55"/>
      <c r="P175" s="152">
        <f t="shared" si="11"/>
        <v>0</v>
      </c>
      <c r="Q175" s="152">
        <v>0</v>
      </c>
      <c r="R175" s="152">
        <f t="shared" si="12"/>
        <v>0</v>
      </c>
      <c r="S175" s="152">
        <v>0</v>
      </c>
      <c r="T175" s="15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125</v>
      </c>
      <c r="AT175" s="154" t="s">
        <v>121</v>
      </c>
      <c r="AU175" s="154" t="s">
        <v>88</v>
      </c>
      <c r="AY175" s="14" t="s">
        <v>118</v>
      </c>
      <c r="BE175" s="155">
        <f t="shared" si="14"/>
        <v>0</v>
      </c>
      <c r="BF175" s="155">
        <f t="shared" si="15"/>
        <v>0</v>
      </c>
      <c r="BG175" s="155">
        <f t="shared" si="16"/>
        <v>0</v>
      </c>
      <c r="BH175" s="155">
        <f t="shared" si="17"/>
        <v>0</v>
      </c>
      <c r="BI175" s="155">
        <f t="shared" si="18"/>
        <v>0</v>
      </c>
      <c r="BJ175" s="14" t="s">
        <v>86</v>
      </c>
      <c r="BK175" s="155">
        <f t="shared" si="19"/>
        <v>0</v>
      </c>
      <c r="BL175" s="14" t="s">
        <v>125</v>
      </c>
      <c r="BM175" s="154" t="s">
        <v>345</v>
      </c>
    </row>
    <row r="176" spans="1:65" s="2" customFormat="1" ht="24.2" customHeight="1">
      <c r="A176" s="29"/>
      <c r="B176" s="141"/>
      <c r="C176" s="142" t="s">
        <v>346</v>
      </c>
      <c r="D176" s="142" t="s">
        <v>121</v>
      </c>
      <c r="E176" s="143" t="s">
        <v>347</v>
      </c>
      <c r="F176" s="144" t="s">
        <v>348</v>
      </c>
      <c r="G176" s="145" t="s">
        <v>349</v>
      </c>
      <c r="H176" s="146">
        <v>41.5</v>
      </c>
      <c r="I176" s="147"/>
      <c r="J176" s="148">
        <f t="shared" si="10"/>
        <v>0</v>
      </c>
      <c r="K176" s="149"/>
      <c r="L176" s="30"/>
      <c r="M176" s="150" t="s">
        <v>0</v>
      </c>
      <c r="N176" s="151" t="s">
        <v>43</v>
      </c>
      <c r="O176" s="55"/>
      <c r="P176" s="152">
        <f t="shared" si="11"/>
        <v>0</v>
      </c>
      <c r="Q176" s="152">
        <v>0</v>
      </c>
      <c r="R176" s="152">
        <f t="shared" si="12"/>
        <v>0</v>
      </c>
      <c r="S176" s="152">
        <v>0</v>
      </c>
      <c r="T176" s="15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125</v>
      </c>
      <c r="AT176" s="154" t="s">
        <v>121</v>
      </c>
      <c r="AU176" s="154" t="s">
        <v>88</v>
      </c>
      <c r="AY176" s="14" t="s">
        <v>118</v>
      </c>
      <c r="BE176" s="155">
        <f t="shared" si="14"/>
        <v>0</v>
      </c>
      <c r="BF176" s="155">
        <f t="shared" si="15"/>
        <v>0</v>
      </c>
      <c r="BG176" s="155">
        <f t="shared" si="16"/>
        <v>0</v>
      </c>
      <c r="BH176" s="155">
        <f t="shared" si="17"/>
        <v>0</v>
      </c>
      <c r="BI176" s="155">
        <f t="shared" si="18"/>
        <v>0</v>
      </c>
      <c r="BJ176" s="14" t="s">
        <v>86</v>
      </c>
      <c r="BK176" s="155">
        <f t="shared" si="19"/>
        <v>0</v>
      </c>
      <c r="BL176" s="14" t="s">
        <v>125</v>
      </c>
      <c r="BM176" s="154" t="s">
        <v>350</v>
      </c>
    </row>
    <row r="177" spans="1:65" s="2" customFormat="1" ht="24.2" customHeight="1">
      <c r="A177" s="29"/>
      <c r="B177" s="141"/>
      <c r="C177" s="142" t="s">
        <v>351</v>
      </c>
      <c r="D177" s="142" t="s">
        <v>121</v>
      </c>
      <c r="E177" s="143" t="s">
        <v>352</v>
      </c>
      <c r="F177" s="144" t="s">
        <v>353</v>
      </c>
      <c r="G177" s="145" t="s">
        <v>324</v>
      </c>
      <c r="H177" s="146">
        <v>24</v>
      </c>
      <c r="I177" s="147"/>
      <c r="J177" s="148">
        <f t="shared" si="10"/>
        <v>0</v>
      </c>
      <c r="K177" s="149"/>
      <c r="L177" s="30"/>
      <c r="M177" s="150" t="s">
        <v>0</v>
      </c>
      <c r="N177" s="151" t="s">
        <v>43</v>
      </c>
      <c r="O177" s="55"/>
      <c r="P177" s="152">
        <f t="shared" si="11"/>
        <v>0</v>
      </c>
      <c r="Q177" s="152">
        <v>0</v>
      </c>
      <c r="R177" s="152">
        <f t="shared" si="12"/>
        <v>0</v>
      </c>
      <c r="S177" s="152">
        <v>0</v>
      </c>
      <c r="T177" s="15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125</v>
      </c>
      <c r="AT177" s="154" t="s">
        <v>121</v>
      </c>
      <c r="AU177" s="154" t="s">
        <v>88</v>
      </c>
      <c r="AY177" s="14" t="s">
        <v>118</v>
      </c>
      <c r="BE177" s="155">
        <f t="shared" si="14"/>
        <v>0</v>
      </c>
      <c r="BF177" s="155">
        <f t="shared" si="15"/>
        <v>0</v>
      </c>
      <c r="BG177" s="155">
        <f t="shared" si="16"/>
        <v>0</v>
      </c>
      <c r="BH177" s="155">
        <f t="shared" si="17"/>
        <v>0</v>
      </c>
      <c r="BI177" s="155">
        <f t="shared" si="18"/>
        <v>0</v>
      </c>
      <c r="BJ177" s="14" t="s">
        <v>86</v>
      </c>
      <c r="BK177" s="155">
        <f t="shared" si="19"/>
        <v>0</v>
      </c>
      <c r="BL177" s="14" t="s">
        <v>125</v>
      </c>
      <c r="BM177" s="154" t="s">
        <v>354</v>
      </c>
    </row>
    <row r="178" spans="1:65" s="2" customFormat="1" ht="24.2" customHeight="1">
      <c r="A178" s="29"/>
      <c r="B178" s="141"/>
      <c r="C178" s="142" t="s">
        <v>355</v>
      </c>
      <c r="D178" s="142" t="s">
        <v>121</v>
      </c>
      <c r="E178" s="143" t="s">
        <v>356</v>
      </c>
      <c r="F178" s="144" t="s">
        <v>357</v>
      </c>
      <c r="G178" s="145" t="s">
        <v>124</v>
      </c>
      <c r="H178" s="146">
        <v>250</v>
      </c>
      <c r="I178" s="147"/>
      <c r="J178" s="148">
        <f t="shared" si="10"/>
        <v>0</v>
      </c>
      <c r="K178" s="149"/>
      <c r="L178" s="30"/>
      <c r="M178" s="150" t="s">
        <v>0</v>
      </c>
      <c r="N178" s="151" t="s">
        <v>43</v>
      </c>
      <c r="O178" s="55"/>
      <c r="P178" s="152">
        <f t="shared" si="11"/>
        <v>0</v>
      </c>
      <c r="Q178" s="152">
        <v>0</v>
      </c>
      <c r="R178" s="152">
        <f t="shared" si="12"/>
        <v>0</v>
      </c>
      <c r="S178" s="152">
        <v>0</v>
      </c>
      <c r="T178" s="15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125</v>
      </c>
      <c r="AT178" s="154" t="s">
        <v>121</v>
      </c>
      <c r="AU178" s="154" t="s">
        <v>88</v>
      </c>
      <c r="AY178" s="14" t="s">
        <v>118</v>
      </c>
      <c r="BE178" s="155">
        <f t="shared" si="14"/>
        <v>0</v>
      </c>
      <c r="BF178" s="155">
        <f t="shared" si="15"/>
        <v>0</v>
      </c>
      <c r="BG178" s="155">
        <f t="shared" si="16"/>
        <v>0</v>
      </c>
      <c r="BH178" s="155">
        <f t="shared" si="17"/>
        <v>0</v>
      </c>
      <c r="BI178" s="155">
        <f t="shared" si="18"/>
        <v>0</v>
      </c>
      <c r="BJ178" s="14" t="s">
        <v>86</v>
      </c>
      <c r="BK178" s="155">
        <f t="shared" si="19"/>
        <v>0</v>
      </c>
      <c r="BL178" s="14" t="s">
        <v>125</v>
      </c>
      <c r="BM178" s="154" t="s">
        <v>358</v>
      </c>
    </row>
    <row r="179" spans="1:65" s="2" customFormat="1" ht="24.2" customHeight="1">
      <c r="A179" s="29"/>
      <c r="B179" s="141"/>
      <c r="C179" s="142" t="s">
        <v>359</v>
      </c>
      <c r="D179" s="142" t="s">
        <v>121</v>
      </c>
      <c r="E179" s="143" t="s">
        <v>360</v>
      </c>
      <c r="F179" s="144" t="s">
        <v>361</v>
      </c>
      <c r="G179" s="145" t="s">
        <v>124</v>
      </c>
      <c r="H179" s="146">
        <v>16</v>
      </c>
      <c r="I179" s="147"/>
      <c r="J179" s="148">
        <f t="shared" si="10"/>
        <v>0</v>
      </c>
      <c r="K179" s="149"/>
      <c r="L179" s="30"/>
      <c r="M179" s="150" t="s">
        <v>0</v>
      </c>
      <c r="N179" s="151" t="s">
        <v>43</v>
      </c>
      <c r="O179" s="55"/>
      <c r="P179" s="152">
        <f t="shared" si="11"/>
        <v>0</v>
      </c>
      <c r="Q179" s="152">
        <v>0</v>
      </c>
      <c r="R179" s="152">
        <f t="shared" si="12"/>
        <v>0</v>
      </c>
      <c r="S179" s="152">
        <v>0</v>
      </c>
      <c r="T179" s="15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125</v>
      </c>
      <c r="AT179" s="154" t="s">
        <v>121</v>
      </c>
      <c r="AU179" s="154" t="s">
        <v>88</v>
      </c>
      <c r="AY179" s="14" t="s">
        <v>118</v>
      </c>
      <c r="BE179" s="155">
        <f t="shared" si="14"/>
        <v>0</v>
      </c>
      <c r="BF179" s="155">
        <f t="shared" si="15"/>
        <v>0</v>
      </c>
      <c r="BG179" s="155">
        <f t="shared" si="16"/>
        <v>0</v>
      </c>
      <c r="BH179" s="155">
        <f t="shared" si="17"/>
        <v>0</v>
      </c>
      <c r="BI179" s="155">
        <f t="shared" si="18"/>
        <v>0</v>
      </c>
      <c r="BJ179" s="14" t="s">
        <v>86</v>
      </c>
      <c r="BK179" s="155">
        <f t="shared" si="19"/>
        <v>0</v>
      </c>
      <c r="BL179" s="14" t="s">
        <v>125</v>
      </c>
      <c r="BM179" s="154" t="s">
        <v>362</v>
      </c>
    </row>
    <row r="180" spans="1:65" s="2" customFormat="1" ht="24.2" customHeight="1">
      <c r="A180" s="29"/>
      <c r="B180" s="141"/>
      <c r="C180" s="142" t="s">
        <v>363</v>
      </c>
      <c r="D180" s="142" t="s">
        <v>121</v>
      </c>
      <c r="E180" s="143" t="s">
        <v>364</v>
      </c>
      <c r="F180" s="144" t="s">
        <v>365</v>
      </c>
      <c r="G180" s="145" t="s">
        <v>366</v>
      </c>
      <c r="H180" s="146">
        <v>250</v>
      </c>
      <c r="I180" s="147"/>
      <c r="J180" s="148">
        <f t="shared" si="10"/>
        <v>0</v>
      </c>
      <c r="K180" s="149"/>
      <c r="L180" s="30"/>
      <c r="M180" s="150" t="s">
        <v>0</v>
      </c>
      <c r="N180" s="151" t="s">
        <v>43</v>
      </c>
      <c r="O180" s="55"/>
      <c r="P180" s="152">
        <f t="shared" si="11"/>
        <v>0</v>
      </c>
      <c r="Q180" s="152">
        <v>0</v>
      </c>
      <c r="R180" s="152">
        <f t="shared" si="12"/>
        <v>0</v>
      </c>
      <c r="S180" s="152">
        <v>0</v>
      </c>
      <c r="T180" s="15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125</v>
      </c>
      <c r="AT180" s="154" t="s">
        <v>121</v>
      </c>
      <c r="AU180" s="154" t="s">
        <v>88</v>
      </c>
      <c r="AY180" s="14" t="s">
        <v>118</v>
      </c>
      <c r="BE180" s="155">
        <f t="shared" si="14"/>
        <v>0</v>
      </c>
      <c r="BF180" s="155">
        <f t="shared" si="15"/>
        <v>0</v>
      </c>
      <c r="BG180" s="155">
        <f t="shared" si="16"/>
        <v>0</v>
      </c>
      <c r="BH180" s="155">
        <f t="shared" si="17"/>
        <v>0</v>
      </c>
      <c r="BI180" s="155">
        <f t="shared" si="18"/>
        <v>0</v>
      </c>
      <c r="BJ180" s="14" t="s">
        <v>86</v>
      </c>
      <c r="BK180" s="155">
        <f t="shared" si="19"/>
        <v>0</v>
      </c>
      <c r="BL180" s="14" t="s">
        <v>125</v>
      </c>
      <c r="BM180" s="154" t="s">
        <v>367</v>
      </c>
    </row>
    <row r="181" spans="1:65" s="2" customFormat="1" ht="16.5" customHeight="1">
      <c r="A181" s="29"/>
      <c r="B181" s="141"/>
      <c r="C181" s="142" t="s">
        <v>368</v>
      </c>
      <c r="D181" s="142" t="s">
        <v>121</v>
      </c>
      <c r="E181" s="143" t="s">
        <v>369</v>
      </c>
      <c r="F181" s="144" t="s">
        <v>370</v>
      </c>
      <c r="G181" s="145" t="s">
        <v>366</v>
      </c>
      <c r="H181" s="146">
        <v>250</v>
      </c>
      <c r="I181" s="147"/>
      <c r="J181" s="148">
        <f t="shared" si="10"/>
        <v>0</v>
      </c>
      <c r="K181" s="149"/>
      <c r="L181" s="30"/>
      <c r="M181" s="150" t="s">
        <v>0</v>
      </c>
      <c r="N181" s="151" t="s">
        <v>43</v>
      </c>
      <c r="O181" s="55"/>
      <c r="P181" s="152">
        <f t="shared" si="11"/>
        <v>0</v>
      </c>
      <c r="Q181" s="152">
        <v>3.0000000000000001E-5</v>
      </c>
      <c r="R181" s="152">
        <f t="shared" si="12"/>
        <v>7.5000000000000006E-3</v>
      </c>
      <c r="S181" s="152">
        <v>0</v>
      </c>
      <c r="T181" s="15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125</v>
      </c>
      <c r="AT181" s="154" t="s">
        <v>121</v>
      </c>
      <c r="AU181" s="154" t="s">
        <v>88</v>
      </c>
      <c r="AY181" s="14" t="s">
        <v>118</v>
      </c>
      <c r="BE181" s="155">
        <f t="shared" si="14"/>
        <v>0</v>
      </c>
      <c r="BF181" s="155">
        <f t="shared" si="15"/>
        <v>0</v>
      </c>
      <c r="BG181" s="155">
        <f t="shared" si="16"/>
        <v>0</v>
      </c>
      <c r="BH181" s="155">
        <f t="shared" si="17"/>
        <v>0</v>
      </c>
      <c r="BI181" s="155">
        <f t="shared" si="18"/>
        <v>0</v>
      </c>
      <c r="BJ181" s="14" t="s">
        <v>86</v>
      </c>
      <c r="BK181" s="155">
        <f t="shared" si="19"/>
        <v>0</v>
      </c>
      <c r="BL181" s="14" t="s">
        <v>125</v>
      </c>
      <c r="BM181" s="154" t="s">
        <v>371</v>
      </c>
    </row>
    <row r="182" spans="1:65" s="2" customFormat="1" ht="16.5" customHeight="1">
      <c r="A182" s="29"/>
      <c r="B182" s="141"/>
      <c r="C182" s="156" t="s">
        <v>372</v>
      </c>
      <c r="D182" s="156" t="s">
        <v>115</v>
      </c>
      <c r="E182" s="157" t="s">
        <v>373</v>
      </c>
      <c r="F182" s="158" t="s">
        <v>374</v>
      </c>
      <c r="G182" s="159" t="s">
        <v>128</v>
      </c>
      <c r="H182" s="160">
        <v>21</v>
      </c>
      <c r="I182" s="161"/>
      <c r="J182" s="162">
        <f t="shared" si="10"/>
        <v>0</v>
      </c>
      <c r="K182" s="163"/>
      <c r="L182" s="164"/>
      <c r="M182" s="165" t="s">
        <v>0</v>
      </c>
      <c r="N182" s="166" t="s">
        <v>43</v>
      </c>
      <c r="O182" s="55"/>
      <c r="P182" s="152">
        <f t="shared" si="11"/>
        <v>0</v>
      </c>
      <c r="Q182" s="152">
        <v>1E-3</v>
      </c>
      <c r="R182" s="152">
        <f t="shared" si="12"/>
        <v>2.1000000000000001E-2</v>
      </c>
      <c r="S182" s="152">
        <v>0</v>
      </c>
      <c r="T182" s="153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255</v>
      </c>
      <c r="AT182" s="154" t="s">
        <v>115</v>
      </c>
      <c r="AU182" s="154" t="s">
        <v>88</v>
      </c>
      <c r="AY182" s="14" t="s">
        <v>118</v>
      </c>
      <c r="BE182" s="155">
        <f t="shared" si="14"/>
        <v>0</v>
      </c>
      <c r="BF182" s="155">
        <f t="shared" si="15"/>
        <v>0</v>
      </c>
      <c r="BG182" s="155">
        <f t="shared" si="16"/>
        <v>0</v>
      </c>
      <c r="BH182" s="155">
        <f t="shared" si="17"/>
        <v>0</v>
      </c>
      <c r="BI182" s="155">
        <f t="shared" si="18"/>
        <v>0</v>
      </c>
      <c r="BJ182" s="14" t="s">
        <v>86</v>
      </c>
      <c r="BK182" s="155">
        <f t="shared" si="19"/>
        <v>0</v>
      </c>
      <c r="BL182" s="14" t="s">
        <v>125</v>
      </c>
      <c r="BM182" s="154" t="s">
        <v>375</v>
      </c>
    </row>
    <row r="183" spans="1:65" s="2" customFormat="1" ht="21.75" customHeight="1">
      <c r="A183" s="29"/>
      <c r="B183" s="141"/>
      <c r="C183" s="156" t="s">
        <v>376</v>
      </c>
      <c r="D183" s="156" t="s">
        <v>115</v>
      </c>
      <c r="E183" s="157" t="s">
        <v>377</v>
      </c>
      <c r="F183" s="158" t="s">
        <v>378</v>
      </c>
      <c r="G183" s="159" t="s">
        <v>128</v>
      </c>
      <c r="H183" s="160">
        <v>21</v>
      </c>
      <c r="I183" s="161"/>
      <c r="J183" s="162">
        <f t="shared" si="10"/>
        <v>0</v>
      </c>
      <c r="K183" s="163"/>
      <c r="L183" s="164"/>
      <c r="M183" s="165" t="s">
        <v>0</v>
      </c>
      <c r="N183" s="166" t="s">
        <v>43</v>
      </c>
      <c r="O183" s="55"/>
      <c r="P183" s="152">
        <f t="shared" si="11"/>
        <v>0</v>
      </c>
      <c r="Q183" s="152">
        <v>1E-3</v>
      </c>
      <c r="R183" s="152">
        <f t="shared" si="12"/>
        <v>2.1000000000000001E-2</v>
      </c>
      <c r="S183" s="152">
        <v>0</v>
      </c>
      <c r="T183" s="153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255</v>
      </c>
      <c r="AT183" s="154" t="s">
        <v>115</v>
      </c>
      <c r="AU183" s="154" t="s">
        <v>88</v>
      </c>
      <c r="AY183" s="14" t="s">
        <v>118</v>
      </c>
      <c r="BE183" s="155">
        <f t="shared" si="14"/>
        <v>0</v>
      </c>
      <c r="BF183" s="155">
        <f t="shared" si="15"/>
        <v>0</v>
      </c>
      <c r="BG183" s="155">
        <f t="shared" si="16"/>
        <v>0</v>
      </c>
      <c r="BH183" s="155">
        <f t="shared" si="17"/>
        <v>0</v>
      </c>
      <c r="BI183" s="155">
        <f t="shared" si="18"/>
        <v>0</v>
      </c>
      <c r="BJ183" s="14" t="s">
        <v>86</v>
      </c>
      <c r="BK183" s="155">
        <f t="shared" si="19"/>
        <v>0</v>
      </c>
      <c r="BL183" s="14" t="s">
        <v>125</v>
      </c>
      <c r="BM183" s="154" t="s">
        <v>379</v>
      </c>
    </row>
    <row r="184" spans="1:65" s="2" customFormat="1" ht="24.2" customHeight="1">
      <c r="A184" s="29"/>
      <c r="B184" s="141"/>
      <c r="C184" s="142" t="s">
        <v>380</v>
      </c>
      <c r="D184" s="142" t="s">
        <v>121</v>
      </c>
      <c r="E184" s="143" t="s">
        <v>381</v>
      </c>
      <c r="F184" s="144" t="s">
        <v>382</v>
      </c>
      <c r="G184" s="145" t="s">
        <v>324</v>
      </c>
      <c r="H184" s="146">
        <v>46</v>
      </c>
      <c r="I184" s="147"/>
      <c r="J184" s="148">
        <f t="shared" si="10"/>
        <v>0</v>
      </c>
      <c r="K184" s="149"/>
      <c r="L184" s="30"/>
      <c r="M184" s="150" t="s">
        <v>0</v>
      </c>
      <c r="N184" s="151" t="s">
        <v>43</v>
      </c>
      <c r="O184" s="55"/>
      <c r="P184" s="152">
        <f t="shared" si="11"/>
        <v>0</v>
      </c>
      <c r="Q184" s="152">
        <v>0</v>
      </c>
      <c r="R184" s="152">
        <f t="shared" si="12"/>
        <v>0</v>
      </c>
      <c r="S184" s="152">
        <v>0</v>
      </c>
      <c r="T184" s="153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125</v>
      </c>
      <c r="AT184" s="154" t="s">
        <v>121</v>
      </c>
      <c r="AU184" s="154" t="s">
        <v>88</v>
      </c>
      <c r="AY184" s="14" t="s">
        <v>118</v>
      </c>
      <c r="BE184" s="155">
        <f t="shared" si="14"/>
        <v>0</v>
      </c>
      <c r="BF184" s="155">
        <f t="shared" si="15"/>
        <v>0</v>
      </c>
      <c r="BG184" s="155">
        <f t="shared" si="16"/>
        <v>0</v>
      </c>
      <c r="BH184" s="155">
        <f t="shared" si="17"/>
        <v>0</v>
      </c>
      <c r="BI184" s="155">
        <f t="shared" si="18"/>
        <v>0</v>
      </c>
      <c r="BJ184" s="14" t="s">
        <v>86</v>
      </c>
      <c r="BK184" s="155">
        <f t="shared" si="19"/>
        <v>0</v>
      </c>
      <c r="BL184" s="14" t="s">
        <v>125</v>
      </c>
      <c r="BM184" s="154" t="s">
        <v>383</v>
      </c>
    </row>
    <row r="185" spans="1:65" s="2" customFormat="1" ht="16.5" customHeight="1">
      <c r="A185" s="29"/>
      <c r="B185" s="141"/>
      <c r="C185" s="156" t="s">
        <v>384</v>
      </c>
      <c r="D185" s="156" t="s">
        <v>115</v>
      </c>
      <c r="E185" s="157" t="s">
        <v>385</v>
      </c>
      <c r="F185" s="158" t="s">
        <v>386</v>
      </c>
      <c r="G185" s="159" t="s">
        <v>132</v>
      </c>
      <c r="H185" s="160">
        <v>8</v>
      </c>
      <c r="I185" s="161"/>
      <c r="J185" s="162">
        <f t="shared" si="10"/>
        <v>0</v>
      </c>
      <c r="K185" s="163"/>
      <c r="L185" s="164"/>
      <c r="M185" s="165" t="s">
        <v>0</v>
      </c>
      <c r="N185" s="166" t="s">
        <v>43</v>
      </c>
      <c r="O185" s="55"/>
      <c r="P185" s="152">
        <f t="shared" si="11"/>
        <v>0</v>
      </c>
      <c r="Q185" s="152">
        <v>7.23</v>
      </c>
      <c r="R185" s="152">
        <f t="shared" si="12"/>
        <v>57.84</v>
      </c>
      <c r="S185" s="152">
        <v>0</v>
      </c>
      <c r="T185" s="153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255</v>
      </c>
      <c r="AT185" s="154" t="s">
        <v>115</v>
      </c>
      <c r="AU185" s="154" t="s">
        <v>88</v>
      </c>
      <c r="AY185" s="14" t="s">
        <v>118</v>
      </c>
      <c r="BE185" s="155">
        <f t="shared" si="14"/>
        <v>0</v>
      </c>
      <c r="BF185" s="155">
        <f t="shared" si="15"/>
        <v>0</v>
      </c>
      <c r="BG185" s="155">
        <f t="shared" si="16"/>
        <v>0</v>
      </c>
      <c r="BH185" s="155">
        <f t="shared" si="17"/>
        <v>0</v>
      </c>
      <c r="BI185" s="155">
        <f t="shared" si="18"/>
        <v>0</v>
      </c>
      <c r="BJ185" s="14" t="s">
        <v>86</v>
      </c>
      <c r="BK185" s="155">
        <f t="shared" si="19"/>
        <v>0</v>
      </c>
      <c r="BL185" s="14" t="s">
        <v>125</v>
      </c>
      <c r="BM185" s="154" t="s">
        <v>387</v>
      </c>
    </row>
    <row r="186" spans="1:65" s="2" customFormat="1" ht="16.5" customHeight="1">
      <c r="A186" s="29"/>
      <c r="B186" s="141"/>
      <c r="C186" s="156" t="s">
        <v>388</v>
      </c>
      <c r="D186" s="156" t="s">
        <v>115</v>
      </c>
      <c r="E186" s="157" t="s">
        <v>389</v>
      </c>
      <c r="F186" s="158" t="s">
        <v>390</v>
      </c>
      <c r="G186" s="159" t="s">
        <v>132</v>
      </c>
      <c r="H186" s="160">
        <v>38</v>
      </c>
      <c r="I186" s="161"/>
      <c r="J186" s="162">
        <f t="shared" si="10"/>
        <v>0</v>
      </c>
      <c r="K186" s="163"/>
      <c r="L186" s="164"/>
      <c r="M186" s="165" t="s">
        <v>0</v>
      </c>
      <c r="N186" s="166" t="s">
        <v>43</v>
      </c>
      <c r="O186" s="55"/>
      <c r="P186" s="152">
        <f t="shared" si="11"/>
        <v>0</v>
      </c>
      <c r="Q186" s="152">
        <v>8.48</v>
      </c>
      <c r="R186" s="152">
        <f t="shared" si="12"/>
        <v>322.24</v>
      </c>
      <c r="S186" s="152">
        <v>0</v>
      </c>
      <c r="T186" s="153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255</v>
      </c>
      <c r="AT186" s="154" t="s">
        <v>115</v>
      </c>
      <c r="AU186" s="154" t="s">
        <v>88</v>
      </c>
      <c r="AY186" s="14" t="s">
        <v>118</v>
      </c>
      <c r="BE186" s="155">
        <f t="shared" si="14"/>
        <v>0</v>
      </c>
      <c r="BF186" s="155">
        <f t="shared" si="15"/>
        <v>0</v>
      </c>
      <c r="BG186" s="155">
        <f t="shared" si="16"/>
        <v>0</v>
      </c>
      <c r="BH186" s="155">
        <f t="shared" si="17"/>
        <v>0</v>
      </c>
      <c r="BI186" s="155">
        <f t="shared" si="18"/>
        <v>0</v>
      </c>
      <c r="BJ186" s="14" t="s">
        <v>86</v>
      </c>
      <c r="BK186" s="155">
        <f t="shared" si="19"/>
        <v>0</v>
      </c>
      <c r="BL186" s="14" t="s">
        <v>125</v>
      </c>
      <c r="BM186" s="154" t="s">
        <v>391</v>
      </c>
    </row>
    <row r="187" spans="1:65" s="2" customFormat="1" ht="24.2" customHeight="1">
      <c r="A187" s="29"/>
      <c r="B187" s="141"/>
      <c r="C187" s="142" t="s">
        <v>392</v>
      </c>
      <c r="D187" s="142" t="s">
        <v>121</v>
      </c>
      <c r="E187" s="143" t="s">
        <v>393</v>
      </c>
      <c r="F187" s="144" t="s">
        <v>394</v>
      </c>
      <c r="G187" s="145" t="s">
        <v>124</v>
      </c>
      <c r="H187" s="146">
        <v>250</v>
      </c>
      <c r="I187" s="147"/>
      <c r="J187" s="148">
        <f t="shared" si="10"/>
        <v>0</v>
      </c>
      <c r="K187" s="149"/>
      <c r="L187" s="30"/>
      <c r="M187" s="150" t="s">
        <v>0</v>
      </c>
      <c r="N187" s="151" t="s">
        <v>43</v>
      </c>
      <c r="O187" s="55"/>
      <c r="P187" s="152">
        <f t="shared" si="11"/>
        <v>0</v>
      </c>
      <c r="Q187" s="152">
        <v>0</v>
      </c>
      <c r="R187" s="152">
        <f t="shared" si="12"/>
        <v>0</v>
      </c>
      <c r="S187" s="152">
        <v>0</v>
      </c>
      <c r="T187" s="153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125</v>
      </c>
      <c r="AT187" s="154" t="s">
        <v>121</v>
      </c>
      <c r="AU187" s="154" t="s">
        <v>88</v>
      </c>
      <c r="AY187" s="14" t="s">
        <v>118</v>
      </c>
      <c r="BE187" s="155">
        <f t="shared" si="14"/>
        <v>0</v>
      </c>
      <c r="BF187" s="155">
        <f t="shared" si="15"/>
        <v>0</v>
      </c>
      <c r="BG187" s="155">
        <f t="shared" si="16"/>
        <v>0</v>
      </c>
      <c r="BH187" s="155">
        <f t="shared" si="17"/>
        <v>0</v>
      </c>
      <c r="BI187" s="155">
        <f t="shared" si="18"/>
        <v>0</v>
      </c>
      <c r="BJ187" s="14" t="s">
        <v>86</v>
      </c>
      <c r="BK187" s="155">
        <f t="shared" si="19"/>
        <v>0</v>
      </c>
      <c r="BL187" s="14" t="s">
        <v>125</v>
      </c>
      <c r="BM187" s="154" t="s">
        <v>395</v>
      </c>
    </row>
    <row r="188" spans="1:65" s="2" customFormat="1" ht="24.2" customHeight="1">
      <c r="A188" s="29"/>
      <c r="B188" s="141"/>
      <c r="C188" s="142" t="s">
        <v>396</v>
      </c>
      <c r="D188" s="142" t="s">
        <v>121</v>
      </c>
      <c r="E188" s="143" t="s">
        <v>397</v>
      </c>
      <c r="F188" s="144" t="s">
        <v>398</v>
      </c>
      <c r="G188" s="145" t="s">
        <v>124</v>
      </c>
      <c r="H188" s="146">
        <v>16</v>
      </c>
      <c r="I188" s="147"/>
      <c r="J188" s="148">
        <f t="shared" si="10"/>
        <v>0</v>
      </c>
      <c r="K188" s="149"/>
      <c r="L188" s="30"/>
      <c r="M188" s="150" t="s">
        <v>0</v>
      </c>
      <c r="N188" s="151" t="s">
        <v>43</v>
      </c>
      <c r="O188" s="55"/>
      <c r="P188" s="152">
        <f t="shared" si="11"/>
        <v>0</v>
      </c>
      <c r="Q188" s="152">
        <v>0</v>
      </c>
      <c r="R188" s="152">
        <f t="shared" si="12"/>
        <v>0</v>
      </c>
      <c r="S188" s="152">
        <v>0</v>
      </c>
      <c r="T188" s="15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125</v>
      </c>
      <c r="AT188" s="154" t="s">
        <v>121</v>
      </c>
      <c r="AU188" s="154" t="s">
        <v>88</v>
      </c>
      <c r="AY188" s="14" t="s">
        <v>118</v>
      </c>
      <c r="BE188" s="155">
        <f t="shared" si="14"/>
        <v>0</v>
      </c>
      <c r="BF188" s="155">
        <f t="shared" si="15"/>
        <v>0</v>
      </c>
      <c r="BG188" s="155">
        <f t="shared" si="16"/>
        <v>0</v>
      </c>
      <c r="BH188" s="155">
        <f t="shared" si="17"/>
        <v>0</v>
      </c>
      <c r="BI188" s="155">
        <f t="shared" si="18"/>
        <v>0</v>
      </c>
      <c r="BJ188" s="14" t="s">
        <v>86</v>
      </c>
      <c r="BK188" s="155">
        <f t="shared" si="19"/>
        <v>0</v>
      </c>
      <c r="BL188" s="14" t="s">
        <v>125</v>
      </c>
      <c r="BM188" s="154" t="s">
        <v>399</v>
      </c>
    </row>
    <row r="189" spans="1:65" s="2" customFormat="1" ht="21.75" customHeight="1">
      <c r="A189" s="29"/>
      <c r="B189" s="141"/>
      <c r="C189" s="142" t="s">
        <v>400</v>
      </c>
      <c r="D189" s="142" t="s">
        <v>121</v>
      </c>
      <c r="E189" s="143" t="s">
        <v>401</v>
      </c>
      <c r="F189" s="144" t="s">
        <v>402</v>
      </c>
      <c r="G189" s="145" t="s">
        <v>124</v>
      </c>
      <c r="H189" s="146">
        <v>266</v>
      </c>
      <c r="I189" s="147"/>
      <c r="J189" s="148">
        <f t="shared" si="10"/>
        <v>0</v>
      </c>
      <c r="K189" s="149"/>
      <c r="L189" s="30"/>
      <c r="M189" s="150" t="s">
        <v>0</v>
      </c>
      <c r="N189" s="151" t="s">
        <v>43</v>
      </c>
      <c r="O189" s="55"/>
      <c r="P189" s="152">
        <f t="shared" si="11"/>
        <v>0</v>
      </c>
      <c r="Q189" s="152">
        <v>9.0000000000000006E-5</v>
      </c>
      <c r="R189" s="152">
        <f t="shared" si="12"/>
        <v>2.3940000000000003E-2</v>
      </c>
      <c r="S189" s="152">
        <v>0</v>
      </c>
      <c r="T189" s="15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125</v>
      </c>
      <c r="AT189" s="154" t="s">
        <v>121</v>
      </c>
      <c r="AU189" s="154" t="s">
        <v>88</v>
      </c>
      <c r="AY189" s="14" t="s">
        <v>118</v>
      </c>
      <c r="BE189" s="155">
        <f t="shared" si="14"/>
        <v>0</v>
      </c>
      <c r="BF189" s="155">
        <f t="shared" si="15"/>
        <v>0</v>
      </c>
      <c r="BG189" s="155">
        <f t="shared" si="16"/>
        <v>0</v>
      </c>
      <c r="BH189" s="155">
        <f t="shared" si="17"/>
        <v>0</v>
      </c>
      <c r="BI189" s="155">
        <f t="shared" si="18"/>
        <v>0</v>
      </c>
      <c r="BJ189" s="14" t="s">
        <v>86</v>
      </c>
      <c r="BK189" s="155">
        <f t="shared" si="19"/>
        <v>0</v>
      </c>
      <c r="BL189" s="14" t="s">
        <v>125</v>
      </c>
      <c r="BM189" s="154" t="s">
        <v>403</v>
      </c>
    </row>
    <row r="190" spans="1:65" s="2" customFormat="1" ht="16.5" customHeight="1">
      <c r="A190" s="29"/>
      <c r="B190" s="141"/>
      <c r="C190" s="156" t="s">
        <v>404</v>
      </c>
      <c r="D190" s="156" t="s">
        <v>115</v>
      </c>
      <c r="E190" s="157" t="s">
        <v>405</v>
      </c>
      <c r="F190" s="158" t="s">
        <v>406</v>
      </c>
      <c r="G190" s="159" t="s">
        <v>124</v>
      </c>
      <c r="H190" s="160">
        <v>266</v>
      </c>
      <c r="I190" s="161"/>
      <c r="J190" s="162">
        <f t="shared" si="10"/>
        <v>0</v>
      </c>
      <c r="K190" s="163"/>
      <c r="L190" s="164"/>
      <c r="M190" s="165" t="s">
        <v>0</v>
      </c>
      <c r="N190" s="166" t="s">
        <v>43</v>
      </c>
      <c r="O190" s="55"/>
      <c r="P190" s="152">
        <f t="shared" si="11"/>
        <v>0</v>
      </c>
      <c r="Q190" s="152">
        <v>3.0000000000000001E-5</v>
      </c>
      <c r="R190" s="152">
        <f t="shared" si="12"/>
        <v>7.980000000000001E-3</v>
      </c>
      <c r="S190" s="152">
        <v>0</v>
      </c>
      <c r="T190" s="15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255</v>
      </c>
      <c r="AT190" s="154" t="s">
        <v>115</v>
      </c>
      <c r="AU190" s="154" t="s">
        <v>88</v>
      </c>
      <c r="AY190" s="14" t="s">
        <v>118</v>
      </c>
      <c r="BE190" s="155">
        <f t="shared" si="14"/>
        <v>0</v>
      </c>
      <c r="BF190" s="155">
        <f t="shared" si="15"/>
        <v>0</v>
      </c>
      <c r="BG190" s="155">
        <f t="shared" si="16"/>
        <v>0</v>
      </c>
      <c r="BH190" s="155">
        <f t="shared" si="17"/>
        <v>0</v>
      </c>
      <c r="BI190" s="155">
        <f t="shared" si="18"/>
        <v>0</v>
      </c>
      <c r="BJ190" s="14" t="s">
        <v>86</v>
      </c>
      <c r="BK190" s="155">
        <f t="shared" si="19"/>
        <v>0</v>
      </c>
      <c r="BL190" s="14" t="s">
        <v>125</v>
      </c>
      <c r="BM190" s="154" t="s">
        <v>407</v>
      </c>
    </row>
    <row r="191" spans="1:65" s="2" customFormat="1" ht="24.2" customHeight="1">
      <c r="A191" s="29"/>
      <c r="B191" s="141"/>
      <c r="C191" s="142" t="s">
        <v>125</v>
      </c>
      <c r="D191" s="142" t="s">
        <v>121</v>
      </c>
      <c r="E191" s="143" t="s">
        <v>408</v>
      </c>
      <c r="F191" s="144" t="s">
        <v>409</v>
      </c>
      <c r="G191" s="145" t="s">
        <v>132</v>
      </c>
      <c r="H191" s="146">
        <v>4</v>
      </c>
      <c r="I191" s="147"/>
      <c r="J191" s="148">
        <f t="shared" si="10"/>
        <v>0</v>
      </c>
      <c r="K191" s="149"/>
      <c r="L191" s="30"/>
      <c r="M191" s="150" t="s">
        <v>0</v>
      </c>
      <c r="N191" s="151" t="s">
        <v>43</v>
      </c>
      <c r="O191" s="55"/>
      <c r="P191" s="152">
        <f t="shared" si="11"/>
        <v>0</v>
      </c>
      <c r="Q191" s="152">
        <v>0.19400000000000001</v>
      </c>
      <c r="R191" s="152">
        <f t="shared" si="12"/>
        <v>0.77600000000000002</v>
      </c>
      <c r="S191" s="152">
        <v>0</v>
      </c>
      <c r="T191" s="153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125</v>
      </c>
      <c r="AT191" s="154" t="s">
        <v>121</v>
      </c>
      <c r="AU191" s="154" t="s">
        <v>88</v>
      </c>
      <c r="AY191" s="14" t="s">
        <v>118</v>
      </c>
      <c r="BE191" s="155">
        <f t="shared" si="14"/>
        <v>0</v>
      </c>
      <c r="BF191" s="155">
        <f t="shared" si="15"/>
        <v>0</v>
      </c>
      <c r="BG191" s="155">
        <f t="shared" si="16"/>
        <v>0</v>
      </c>
      <c r="BH191" s="155">
        <f t="shared" si="17"/>
        <v>0</v>
      </c>
      <c r="BI191" s="155">
        <f t="shared" si="18"/>
        <v>0</v>
      </c>
      <c r="BJ191" s="14" t="s">
        <v>86</v>
      </c>
      <c r="BK191" s="155">
        <f t="shared" si="19"/>
        <v>0</v>
      </c>
      <c r="BL191" s="14" t="s">
        <v>125</v>
      </c>
      <c r="BM191" s="154" t="s">
        <v>410</v>
      </c>
    </row>
    <row r="192" spans="1:65" s="2" customFormat="1" ht="24.2" customHeight="1">
      <c r="A192" s="29"/>
      <c r="B192" s="141"/>
      <c r="C192" s="156" t="s">
        <v>411</v>
      </c>
      <c r="D192" s="156" t="s">
        <v>115</v>
      </c>
      <c r="E192" s="157" t="s">
        <v>412</v>
      </c>
      <c r="F192" s="158" t="s">
        <v>413</v>
      </c>
      <c r="G192" s="159" t="s">
        <v>366</v>
      </c>
      <c r="H192" s="160">
        <v>1</v>
      </c>
      <c r="I192" s="161"/>
      <c r="J192" s="162">
        <f t="shared" si="10"/>
        <v>0</v>
      </c>
      <c r="K192" s="163"/>
      <c r="L192" s="164"/>
      <c r="M192" s="165" t="s">
        <v>0</v>
      </c>
      <c r="N192" s="166" t="s">
        <v>43</v>
      </c>
      <c r="O192" s="55"/>
      <c r="P192" s="152">
        <f t="shared" si="11"/>
        <v>0</v>
      </c>
      <c r="Q192" s="152">
        <v>0.11</v>
      </c>
      <c r="R192" s="152">
        <f t="shared" si="12"/>
        <v>0.11</v>
      </c>
      <c r="S192" s="152">
        <v>0</v>
      </c>
      <c r="T192" s="153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255</v>
      </c>
      <c r="AT192" s="154" t="s">
        <v>115</v>
      </c>
      <c r="AU192" s="154" t="s">
        <v>88</v>
      </c>
      <c r="AY192" s="14" t="s">
        <v>118</v>
      </c>
      <c r="BE192" s="155">
        <f t="shared" si="14"/>
        <v>0</v>
      </c>
      <c r="BF192" s="155">
        <f t="shared" si="15"/>
        <v>0</v>
      </c>
      <c r="BG192" s="155">
        <f t="shared" si="16"/>
        <v>0</v>
      </c>
      <c r="BH192" s="155">
        <f t="shared" si="17"/>
        <v>0</v>
      </c>
      <c r="BI192" s="155">
        <f t="shared" si="18"/>
        <v>0</v>
      </c>
      <c r="BJ192" s="14" t="s">
        <v>86</v>
      </c>
      <c r="BK192" s="155">
        <f t="shared" si="19"/>
        <v>0</v>
      </c>
      <c r="BL192" s="14" t="s">
        <v>125</v>
      </c>
      <c r="BM192" s="154" t="s">
        <v>414</v>
      </c>
    </row>
    <row r="193" spans="1:65" s="2" customFormat="1" ht="24.2" customHeight="1">
      <c r="A193" s="29"/>
      <c r="B193" s="141"/>
      <c r="C193" s="142" t="s">
        <v>415</v>
      </c>
      <c r="D193" s="142" t="s">
        <v>121</v>
      </c>
      <c r="E193" s="143" t="s">
        <v>142</v>
      </c>
      <c r="F193" s="144" t="s">
        <v>143</v>
      </c>
      <c r="G193" s="145" t="s">
        <v>124</v>
      </c>
      <c r="H193" s="146">
        <v>115</v>
      </c>
      <c r="I193" s="147"/>
      <c r="J193" s="148">
        <f t="shared" si="10"/>
        <v>0</v>
      </c>
      <c r="K193" s="149"/>
      <c r="L193" s="30"/>
      <c r="M193" s="150" t="s">
        <v>0</v>
      </c>
      <c r="N193" s="151" t="s">
        <v>43</v>
      </c>
      <c r="O193" s="55"/>
      <c r="P193" s="152">
        <f t="shared" si="11"/>
        <v>0</v>
      </c>
      <c r="Q193" s="152">
        <v>0</v>
      </c>
      <c r="R193" s="152">
        <f t="shared" si="12"/>
        <v>0</v>
      </c>
      <c r="S193" s="152">
        <v>0</v>
      </c>
      <c r="T193" s="153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125</v>
      </c>
      <c r="AT193" s="154" t="s">
        <v>121</v>
      </c>
      <c r="AU193" s="154" t="s">
        <v>88</v>
      </c>
      <c r="AY193" s="14" t="s">
        <v>118</v>
      </c>
      <c r="BE193" s="155">
        <f t="shared" si="14"/>
        <v>0</v>
      </c>
      <c r="BF193" s="155">
        <f t="shared" si="15"/>
        <v>0</v>
      </c>
      <c r="BG193" s="155">
        <f t="shared" si="16"/>
        <v>0</v>
      </c>
      <c r="BH193" s="155">
        <f t="shared" si="17"/>
        <v>0</v>
      </c>
      <c r="BI193" s="155">
        <f t="shared" si="18"/>
        <v>0</v>
      </c>
      <c r="BJ193" s="14" t="s">
        <v>86</v>
      </c>
      <c r="BK193" s="155">
        <f t="shared" si="19"/>
        <v>0</v>
      </c>
      <c r="BL193" s="14" t="s">
        <v>125</v>
      </c>
      <c r="BM193" s="154" t="s">
        <v>416</v>
      </c>
    </row>
    <row r="194" spans="1:65" s="2" customFormat="1" ht="33" customHeight="1">
      <c r="A194" s="29"/>
      <c r="B194" s="141"/>
      <c r="C194" s="156" t="s">
        <v>417</v>
      </c>
      <c r="D194" s="156" t="s">
        <v>115</v>
      </c>
      <c r="E194" s="157" t="s">
        <v>145</v>
      </c>
      <c r="F194" s="158" t="s">
        <v>146</v>
      </c>
      <c r="G194" s="159" t="s">
        <v>124</v>
      </c>
      <c r="H194" s="160">
        <v>115</v>
      </c>
      <c r="I194" s="161"/>
      <c r="J194" s="162">
        <f t="shared" si="10"/>
        <v>0</v>
      </c>
      <c r="K194" s="163"/>
      <c r="L194" s="164"/>
      <c r="M194" s="165" t="s">
        <v>0</v>
      </c>
      <c r="N194" s="166" t="s">
        <v>43</v>
      </c>
      <c r="O194" s="55"/>
      <c r="P194" s="152">
        <f t="shared" si="11"/>
        <v>0</v>
      </c>
      <c r="Q194" s="152">
        <v>0</v>
      </c>
      <c r="R194" s="152">
        <f t="shared" si="12"/>
        <v>0</v>
      </c>
      <c r="S194" s="152">
        <v>0</v>
      </c>
      <c r="T194" s="153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129</v>
      </c>
      <c r="AT194" s="154" t="s">
        <v>115</v>
      </c>
      <c r="AU194" s="154" t="s">
        <v>88</v>
      </c>
      <c r="AY194" s="14" t="s">
        <v>118</v>
      </c>
      <c r="BE194" s="155">
        <f t="shared" si="14"/>
        <v>0</v>
      </c>
      <c r="BF194" s="155">
        <f t="shared" si="15"/>
        <v>0</v>
      </c>
      <c r="BG194" s="155">
        <f t="shared" si="16"/>
        <v>0</v>
      </c>
      <c r="BH194" s="155">
        <f t="shared" si="17"/>
        <v>0</v>
      </c>
      <c r="BI194" s="155">
        <f t="shared" si="18"/>
        <v>0</v>
      </c>
      <c r="BJ194" s="14" t="s">
        <v>86</v>
      </c>
      <c r="BK194" s="155">
        <f t="shared" si="19"/>
        <v>0</v>
      </c>
      <c r="BL194" s="14" t="s">
        <v>129</v>
      </c>
      <c r="BM194" s="154" t="s">
        <v>418</v>
      </c>
    </row>
    <row r="195" spans="1:65" s="2" customFormat="1" ht="24.2" customHeight="1">
      <c r="A195" s="29"/>
      <c r="B195" s="141"/>
      <c r="C195" s="156" t="s">
        <v>419</v>
      </c>
      <c r="D195" s="156" t="s">
        <v>115</v>
      </c>
      <c r="E195" s="157" t="s">
        <v>148</v>
      </c>
      <c r="F195" s="158" t="s">
        <v>149</v>
      </c>
      <c r="G195" s="159" t="s">
        <v>132</v>
      </c>
      <c r="H195" s="160">
        <v>4</v>
      </c>
      <c r="I195" s="161"/>
      <c r="J195" s="162">
        <f t="shared" si="10"/>
        <v>0</v>
      </c>
      <c r="K195" s="163"/>
      <c r="L195" s="164"/>
      <c r="M195" s="165" t="s">
        <v>0</v>
      </c>
      <c r="N195" s="166" t="s">
        <v>43</v>
      </c>
      <c r="O195" s="55"/>
      <c r="P195" s="152">
        <f t="shared" si="11"/>
        <v>0</v>
      </c>
      <c r="Q195" s="152">
        <v>0</v>
      </c>
      <c r="R195" s="152">
        <f t="shared" si="12"/>
        <v>0</v>
      </c>
      <c r="S195" s="152">
        <v>0</v>
      </c>
      <c r="T195" s="153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129</v>
      </c>
      <c r="AT195" s="154" t="s">
        <v>115</v>
      </c>
      <c r="AU195" s="154" t="s">
        <v>88</v>
      </c>
      <c r="AY195" s="14" t="s">
        <v>118</v>
      </c>
      <c r="BE195" s="155">
        <f t="shared" si="14"/>
        <v>0</v>
      </c>
      <c r="BF195" s="155">
        <f t="shared" si="15"/>
        <v>0</v>
      </c>
      <c r="BG195" s="155">
        <f t="shared" si="16"/>
        <v>0</v>
      </c>
      <c r="BH195" s="155">
        <f t="shared" si="17"/>
        <v>0</v>
      </c>
      <c r="BI195" s="155">
        <f t="shared" si="18"/>
        <v>0</v>
      </c>
      <c r="BJ195" s="14" t="s">
        <v>86</v>
      </c>
      <c r="BK195" s="155">
        <f t="shared" si="19"/>
        <v>0</v>
      </c>
      <c r="BL195" s="14" t="s">
        <v>129</v>
      </c>
      <c r="BM195" s="154" t="s">
        <v>420</v>
      </c>
    </row>
    <row r="196" spans="1:65" s="2" customFormat="1" ht="24.2" customHeight="1">
      <c r="A196" s="29"/>
      <c r="B196" s="141"/>
      <c r="C196" s="156" t="s">
        <v>421</v>
      </c>
      <c r="D196" s="156" t="s">
        <v>115</v>
      </c>
      <c r="E196" s="157" t="s">
        <v>151</v>
      </c>
      <c r="F196" s="158" t="s">
        <v>152</v>
      </c>
      <c r="G196" s="159" t="s">
        <v>132</v>
      </c>
      <c r="H196" s="160">
        <v>2</v>
      </c>
      <c r="I196" s="161"/>
      <c r="J196" s="162">
        <f t="shared" si="10"/>
        <v>0</v>
      </c>
      <c r="K196" s="163"/>
      <c r="L196" s="164"/>
      <c r="M196" s="165" t="s">
        <v>0</v>
      </c>
      <c r="N196" s="166" t="s">
        <v>43</v>
      </c>
      <c r="O196" s="55"/>
      <c r="P196" s="152">
        <f t="shared" si="11"/>
        <v>0</v>
      </c>
      <c r="Q196" s="152">
        <v>0</v>
      </c>
      <c r="R196" s="152">
        <f t="shared" si="12"/>
        <v>0</v>
      </c>
      <c r="S196" s="152">
        <v>0</v>
      </c>
      <c r="T196" s="153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129</v>
      </c>
      <c r="AT196" s="154" t="s">
        <v>115</v>
      </c>
      <c r="AU196" s="154" t="s">
        <v>88</v>
      </c>
      <c r="AY196" s="14" t="s">
        <v>118</v>
      </c>
      <c r="BE196" s="155">
        <f t="shared" si="14"/>
        <v>0</v>
      </c>
      <c r="BF196" s="155">
        <f t="shared" si="15"/>
        <v>0</v>
      </c>
      <c r="BG196" s="155">
        <f t="shared" si="16"/>
        <v>0</v>
      </c>
      <c r="BH196" s="155">
        <f t="shared" si="17"/>
        <v>0</v>
      </c>
      <c r="BI196" s="155">
        <f t="shared" si="18"/>
        <v>0</v>
      </c>
      <c r="BJ196" s="14" t="s">
        <v>86</v>
      </c>
      <c r="BK196" s="155">
        <f t="shared" si="19"/>
        <v>0</v>
      </c>
      <c r="BL196" s="14" t="s">
        <v>129</v>
      </c>
      <c r="BM196" s="154" t="s">
        <v>422</v>
      </c>
    </row>
    <row r="197" spans="1:65" s="2" customFormat="1" ht="24.2" customHeight="1">
      <c r="A197" s="29"/>
      <c r="B197" s="141"/>
      <c r="C197" s="142" t="s">
        <v>423</v>
      </c>
      <c r="D197" s="142" t="s">
        <v>121</v>
      </c>
      <c r="E197" s="143" t="s">
        <v>154</v>
      </c>
      <c r="F197" s="144" t="s">
        <v>155</v>
      </c>
      <c r="G197" s="145" t="s">
        <v>124</v>
      </c>
      <c r="H197" s="146">
        <v>725</v>
      </c>
      <c r="I197" s="147"/>
      <c r="J197" s="148">
        <f t="shared" si="10"/>
        <v>0</v>
      </c>
      <c r="K197" s="149"/>
      <c r="L197" s="30"/>
      <c r="M197" s="150" t="s">
        <v>0</v>
      </c>
      <c r="N197" s="151" t="s">
        <v>43</v>
      </c>
      <c r="O197" s="55"/>
      <c r="P197" s="152">
        <f t="shared" si="11"/>
        <v>0</v>
      </c>
      <c r="Q197" s="152">
        <v>0</v>
      </c>
      <c r="R197" s="152">
        <f t="shared" si="12"/>
        <v>0</v>
      </c>
      <c r="S197" s="152">
        <v>0</v>
      </c>
      <c r="T197" s="153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125</v>
      </c>
      <c r="AT197" s="154" t="s">
        <v>121</v>
      </c>
      <c r="AU197" s="154" t="s">
        <v>88</v>
      </c>
      <c r="AY197" s="14" t="s">
        <v>118</v>
      </c>
      <c r="BE197" s="155">
        <f t="shared" si="14"/>
        <v>0</v>
      </c>
      <c r="BF197" s="155">
        <f t="shared" si="15"/>
        <v>0</v>
      </c>
      <c r="BG197" s="155">
        <f t="shared" si="16"/>
        <v>0</v>
      </c>
      <c r="BH197" s="155">
        <f t="shared" si="17"/>
        <v>0</v>
      </c>
      <c r="BI197" s="155">
        <f t="shared" si="18"/>
        <v>0</v>
      </c>
      <c r="BJ197" s="14" t="s">
        <v>86</v>
      </c>
      <c r="BK197" s="155">
        <f t="shared" si="19"/>
        <v>0</v>
      </c>
      <c r="BL197" s="14" t="s">
        <v>125</v>
      </c>
      <c r="BM197" s="154" t="s">
        <v>424</v>
      </c>
    </row>
    <row r="198" spans="1:65" s="2" customFormat="1" ht="16.5" customHeight="1">
      <c r="A198" s="29"/>
      <c r="B198" s="141"/>
      <c r="C198" s="156" t="s">
        <v>425</v>
      </c>
      <c r="D198" s="156" t="s">
        <v>115</v>
      </c>
      <c r="E198" s="157" t="s">
        <v>157</v>
      </c>
      <c r="F198" s="158" t="s">
        <v>158</v>
      </c>
      <c r="G198" s="159" t="s">
        <v>124</v>
      </c>
      <c r="H198" s="160">
        <v>610</v>
      </c>
      <c r="I198" s="161"/>
      <c r="J198" s="162">
        <f t="shared" si="10"/>
        <v>0</v>
      </c>
      <c r="K198" s="163"/>
      <c r="L198" s="164"/>
      <c r="M198" s="165" t="s">
        <v>0</v>
      </c>
      <c r="N198" s="166" t="s">
        <v>43</v>
      </c>
      <c r="O198" s="55"/>
      <c r="P198" s="152">
        <f t="shared" si="11"/>
        <v>0</v>
      </c>
      <c r="Q198" s="152">
        <v>3.1E-4</v>
      </c>
      <c r="R198" s="152">
        <f t="shared" si="12"/>
        <v>0.18909999999999999</v>
      </c>
      <c r="S198" s="152">
        <v>0</v>
      </c>
      <c r="T198" s="153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129</v>
      </c>
      <c r="AT198" s="154" t="s">
        <v>115</v>
      </c>
      <c r="AU198" s="154" t="s">
        <v>88</v>
      </c>
      <c r="AY198" s="14" t="s">
        <v>118</v>
      </c>
      <c r="BE198" s="155">
        <f t="shared" si="14"/>
        <v>0</v>
      </c>
      <c r="BF198" s="155">
        <f t="shared" si="15"/>
        <v>0</v>
      </c>
      <c r="BG198" s="155">
        <f t="shared" si="16"/>
        <v>0</v>
      </c>
      <c r="BH198" s="155">
        <f t="shared" si="17"/>
        <v>0</v>
      </c>
      <c r="BI198" s="155">
        <f t="shared" si="18"/>
        <v>0</v>
      </c>
      <c r="BJ198" s="14" t="s">
        <v>86</v>
      </c>
      <c r="BK198" s="155">
        <f t="shared" si="19"/>
        <v>0</v>
      </c>
      <c r="BL198" s="14" t="s">
        <v>129</v>
      </c>
      <c r="BM198" s="154" t="s">
        <v>426</v>
      </c>
    </row>
    <row r="199" spans="1:65" s="2" customFormat="1" ht="16.5" customHeight="1">
      <c r="A199" s="29"/>
      <c r="B199" s="141"/>
      <c r="C199" s="156" t="s">
        <v>427</v>
      </c>
      <c r="D199" s="156" t="s">
        <v>115</v>
      </c>
      <c r="E199" s="157" t="s">
        <v>159</v>
      </c>
      <c r="F199" s="158" t="s">
        <v>160</v>
      </c>
      <c r="G199" s="159" t="s">
        <v>124</v>
      </c>
      <c r="H199" s="160">
        <v>115</v>
      </c>
      <c r="I199" s="161"/>
      <c r="J199" s="162">
        <f t="shared" si="10"/>
        <v>0</v>
      </c>
      <c r="K199" s="163"/>
      <c r="L199" s="164"/>
      <c r="M199" s="165" t="s">
        <v>0</v>
      </c>
      <c r="N199" s="166" t="s">
        <v>43</v>
      </c>
      <c r="O199" s="55"/>
      <c r="P199" s="152">
        <f t="shared" si="11"/>
        <v>0</v>
      </c>
      <c r="Q199" s="152">
        <v>3.1E-4</v>
      </c>
      <c r="R199" s="152">
        <f t="shared" si="12"/>
        <v>3.5650000000000001E-2</v>
      </c>
      <c r="S199" s="152">
        <v>0</v>
      </c>
      <c r="T199" s="153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129</v>
      </c>
      <c r="AT199" s="154" t="s">
        <v>115</v>
      </c>
      <c r="AU199" s="154" t="s">
        <v>88</v>
      </c>
      <c r="AY199" s="14" t="s">
        <v>118</v>
      </c>
      <c r="BE199" s="155">
        <f t="shared" si="14"/>
        <v>0</v>
      </c>
      <c r="BF199" s="155">
        <f t="shared" si="15"/>
        <v>0</v>
      </c>
      <c r="BG199" s="155">
        <f t="shared" si="16"/>
        <v>0</v>
      </c>
      <c r="BH199" s="155">
        <f t="shared" si="17"/>
        <v>0</v>
      </c>
      <c r="BI199" s="155">
        <f t="shared" si="18"/>
        <v>0</v>
      </c>
      <c r="BJ199" s="14" t="s">
        <v>86</v>
      </c>
      <c r="BK199" s="155">
        <f t="shared" si="19"/>
        <v>0</v>
      </c>
      <c r="BL199" s="14" t="s">
        <v>129</v>
      </c>
      <c r="BM199" s="154" t="s">
        <v>428</v>
      </c>
    </row>
    <row r="200" spans="1:65" s="2" customFormat="1" ht="24.2" customHeight="1">
      <c r="A200" s="29"/>
      <c r="B200" s="141"/>
      <c r="C200" s="142" t="s">
        <v>429</v>
      </c>
      <c r="D200" s="142" t="s">
        <v>121</v>
      </c>
      <c r="E200" s="143" t="s">
        <v>162</v>
      </c>
      <c r="F200" s="144" t="s">
        <v>163</v>
      </c>
      <c r="G200" s="145" t="s">
        <v>124</v>
      </c>
      <c r="H200" s="146">
        <v>20</v>
      </c>
      <c r="I200" s="147"/>
      <c r="J200" s="148">
        <f t="shared" si="10"/>
        <v>0</v>
      </c>
      <c r="K200" s="149"/>
      <c r="L200" s="30"/>
      <c r="M200" s="150" t="s">
        <v>0</v>
      </c>
      <c r="N200" s="151" t="s">
        <v>43</v>
      </c>
      <c r="O200" s="55"/>
      <c r="P200" s="152">
        <f t="shared" si="11"/>
        <v>0</v>
      </c>
      <c r="Q200" s="152">
        <v>0</v>
      </c>
      <c r="R200" s="152">
        <f t="shared" si="12"/>
        <v>0</v>
      </c>
      <c r="S200" s="152">
        <v>0</v>
      </c>
      <c r="T200" s="153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125</v>
      </c>
      <c r="AT200" s="154" t="s">
        <v>121</v>
      </c>
      <c r="AU200" s="154" t="s">
        <v>88</v>
      </c>
      <c r="AY200" s="14" t="s">
        <v>118</v>
      </c>
      <c r="BE200" s="155">
        <f t="shared" si="14"/>
        <v>0</v>
      </c>
      <c r="BF200" s="155">
        <f t="shared" si="15"/>
        <v>0</v>
      </c>
      <c r="BG200" s="155">
        <f t="shared" si="16"/>
        <v>0</v>
      </c>
      <c r="BH200" s="155">
        <f t="shared" si="17"/>
        <v>0</v>
      </c>
      <c r="BI200" s="155">
        <f t="shared" si="18"/>
        <v>0</v>
      </c>
      <c r="BJ200" s="14" t="s">
        <v>86</v>
      </c>
      <c r="BK200" s="155">
        <f t="shared" si="19"/>
        <v>0</v>
      </c>
      <c r="BL200" s="14" t="s">
        <v>125</v>
      </c>
      <c r="BM200" s="154" t="s">
        <v>430</v>
      </c>
    </row>
    <row r="201" spans="1:65" s="2" customFormat="1" ht="21.75" customHeight="1">
      <c r="A201" s="29"/>
      <c r="B201" s="141"/>
      <c r="C201" s="156" t="s">
        <v>431</v>
      </c>
      <c r="D201" s="156" t="s">
        <v>115</v>
      </c>
      <c r="E201" s="157" t="s">
        <v>165</v>
      </c>
      <c r="F201" s="158" t="s">
        <v>166</v>
      </c>
      <c r="G201" s="159" t="s">
        <v>124</v>
      </c>
      <c r="H201" s="160">
        <v>20</v>
      </c>
      <c r="I201" s="161"/>
      <c r="J201" s="162">
        <f t="shared" si="10"/>
        <v>0</v>
      </c>
      <c r="K201" s="163"/>
      <c r="L201" s="164"/>
      <c r="M201" s="165" t="s">
        <v>0</v>
      </c>
      <c r="N201" s="166" t="s">
        <v>43</v>
      </c>
      <c r="O201" s="55"/>
      <c r="P201" s="152">
        <f t="shared" si="11"/>
        <v>0</v>
      </c>
      <c r="Q201" s="152">
        <v>5.0000000000000001E-4</v>
      </c>
      <c r="R201" s="152">
        <f t="shared" si="12"/>
        <v>0.01</v>
      </c>
      <c r="S201" s="152">
        <v>0</v>
      </c>
      <c r="T201" s="153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129</v>
      </c>
      <c r="AT201" s="154" t="s">
        <v>115</v>
      </c>
      <c r="AU201" s="154" t="s">
        <v>88</v>
      </c>
      <c r="AY201" s="14" t="s">
        <v>118</v>
      </c>
      <c r="BE201" s="155">
        <f t="shared" si="14"/>
        <v>0</v>
      </c>
      <c r="BF201" s="155">
        <f t="shared" si="15"/>
        <v>0</v>
      </c>
      <c r="BG201" s="155">
        <f t="shared" si="16"/>
        <v>0</v>
      </c>
      <c r="BH201" s="155">
        <f t="shared" si="17"/>
        <v>0</v>
      </c>
      <c r="BI201" s="155">
        <f t="shared" si="18"/>
        <v>0</v>
      </c>
      <c r="BJ201" s="14" t="s">
        <v>86</v>
      </c>
      <c r="BK201" s="155">
        <f t="shared" si="19"/>
        <v>0</v>
      </c>
      <c r="BL201" s="14" t="s">
        <v>129</v>
      </c>
      <c r="BM201" s="154" t="s">
        <v>432</v>
      </c>
    </row>
    <row r="202" spans="1:65" s="2" customFormat="1" ht="24.2" customHeight="1">
      <c r="A202" s="29"/>
      <c r="B202" s="141"/>
      <c r="C202" s="142" t="s">
        <v>433</v>
      </c>
      <c r="D202" s="142" t="s">
        <v>121</v>
      </c>
      <c r="E202" s="143" t="s">
        <v>434</v>
      </c>
      <c r="F202" s="144" t="s">
        <v>435</v>
      </c>
      <c r="G202" s="145" t="s">
        <v>366</v>
      </c>
      <c r="H202" s="146">
        <v>4</v>
      </c>
      <c r="I202" s="147"/>
      <c r="J202" s="148">
        <f t="shared" si="10"/>
        <v>0</v>
      </c>
      <c r="K202" s="149"/>
      <c r="L202" s="30"/>
      <c r="M202" s="150" t="s">
        <v>0</v>
      </c>
      <c r="N202" s="151" t="s">
        <v>43</v>
      </c>
      <c r="O202" s="55"/>
      <c r="P202" s="152">
        <f t="shared" si="11"/>
        <v>0</v>
      </c>
      <c r="Q202" s="152">
        <v>0</v>
      </c>
      <c r="R202" s="152">
        <f t="shared" si="12"/>
        <v>0</v>
      </c>
      <c r="S202" s="152">
        <v>0</v>
      </c>
      <c r="T202" s="153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125</v>
      </c>
      <c r="AT202" s="154" t="s">
        <v>121</v>
      </c>
      <c r="AU202" s="154" t="s">
        <v>88</v>
      </c>
      <c r="AY202" s="14" t="s">
        <v>118</v>
      </c>
      <c r="BE202" s="155">
        <f t="shared" si="14"/>
        <v>0</v>
      </c>
      <c r="BF202" s="155">
        <f t="shared" si="15"/>
        <v>0</v>
      </c>
      <c r="BG202" s="155">
        <f t="shared" si="16"/>
        <v>0</v>
      </c>
      <c r="BH202" s="155">
        <f t="shared" si="17"/>
        <v>0</v>
      </c>
      <c r="BI202" s="155">
        <f t="shared" si="18"/>
        <v>0</v>
      </c>
      <c r="BJ202" s="14" t="s">
        <v>86</v>
      </c>
      <c r="BK202" s="155">
        <f t="shared" si="19"/>
        <v>0</v>
      </c>
      <c r="BL202" s="14" t="s">
        <v>125</v>
      </c>
      <c r="BM202" s="154" t="s">
        <v>436</v>
      </c>
    </row>
    <row r="203" spans="1:65" s="2" customFormat="1" ht="24.2" customHeight="1">
      <c r="A203" s="29"/>
      <c r="B203" s="141"/>
      <c r="C203" s="142" t="s">
        <v>437</v>
      </c>
      <c r="D203" s="142" t="s">
        <v>121</v>
      </c>
      <c r="E203" s="143" t="s">
        <v>438</v>
      </c>
      <c r="F203" s="144" t="s">
        <v>439</v>
      </c>
      <c r="G203" s="145" t="s">
        <v>366</v>
      </c>
      <c r="H203" s="146">
        <v>24</v>
      </c>
      <c r="I203" s="147"/>
      <c r="J203" s="148">
        <f t="shared" si="10"/>
        <v>0</v>
      </c>
      <c r="K203" s="149"/>
      <c r="L203" s="30"/>
      <c r="M203" s="150" t="s">
        <v>0</v>
      </c>
      <c r="N203" s="151" t="s">
        <v>43</v>
      </c>
      <c r="O203" s="55"/>
      <c r="P203" s="152">
        <f t="shared" si="11"/>
        <v>0</v>
      </c>
      <c r="Q203" s="152">
        <v>0</v>
      </c>
      <c r="R203" s="152">
        <f t="shared" si="12"/>
        <v>0</v>
      </c>
      <c r="S203" s="152">
        <v>0</v>
      </c>
      <c r="T203" s="153">
        <f t="shared" si="1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125</v>
      </c>
      <c r="AT203" s="154" t="s">
        <v>121</v>
      </c>
      <c r="AU203" s="154" t="s">
        <v>88</v>
      </c>
      <c r="AY203" s="14" t="s">
        <v>118</v>
      </c>
      <c r="BE203" s="155">
        <f t="shared" si="14"/>
        <v>0</v>
      </c>
      <c r="BF203" s="155">
        <f t="shared" si="15"/>
        <v>0</v>
      </c>
      <c r="BG203" s="155">
        <f t="shared" si="16"/>
        <v>0</v>
      </c>
      <c r="BH203" s="155">
        <f t="shared" si="17"/>
        <v>0</v>
      </c>
      <c r="BI203" s="155">
        <f t="shared" si="18"/>
        <v>0</v>
      </c>
      <c r="BJ203" s="14" t="s">
        <v>86</v>
      </c>
      <c r="BK203" s="155">
        <f t="shared" si="19"/>
        <v>0</v>
      </c>
      <c r="BL203" s="14" t="s">
        <v>125</v>
      </c>
      <c r="BM203" s="154" t="s">
        <v>440</v>
      </c>
    </row>
    <row r="204" spans="1:65" s="2" customFormat="1" ht="24.2" customHeight="1">
      <c r="A204" s="29"/>
      <c r="B204" s="141"/>
      <c r="C204" s="142" t="s">
        <v>441</v>
      </c>
      <c r="D204" s="142" t="s">
        <v>121</v>
      </c>
      <c r="E204" s="143" t="s">
        <v>442</v>
      </c>
      <c r="F204" s="144" t="s">
        <v>443</v>
      </c>
      <c r="G204" s="145" t="s">
        <v>366</v>
      </c>
      <c r="H204" s="146">
        <v>24</v>
      </c>
      <c r="I204" s="147"/>
      <c r="J204" s="148">
        <f t="shared" si="10"/>
        <v>0</v>
      </c>
      <c r="K204" s="149"/>
      <c r="L204" s="30"/>
      <c r="M204" s="150" t="s">
        <v>0</v>
      </c>
      <c r="N204" s="151" t="s">
        <v>43</v>
      </c>
      <c r="O204" s="55"/>
      <c r="P204" s="152">
        <f t="shared" si="11"/>
        <v>0</v>
      </c>
      <c r="Q204" s="152">
        <v>0</v>
      </c>
      <c r="R204" s="152">
        <f t="shared" si="12"/>
        <v>0</v>
      </c>
      <c r="S204" s="152">
        <v>0</v>
      </c>
      <c r="T204" s="153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125</v>
      </c>
      <c r="AT204" s="154" t="s">
        <v>121</v>
      </c>
      <c r="AU204" s="154" t="s">
        <v>88</v>
      </c>
      <c r="AY204" s="14" t="s">
        <v>118</v>
      </c>
      <c r="BE204" s="155">
        <f t="shared" si="14"/>
        <v>0</v>
      </c>
      <c r="BF204" s="155">
        <f t="shared" si="15"/>
        <v>0</v>
      </c>
      <c r="BG204" s="155">
        <f t="shared" si="16"/>
        <v>0</v>
      </c>
      <c r="BH204" s="155">
        <f t="shared" si="17"/>
        <v>0</v>
      </c>
      <c r="BI204" s="155">
        <f t="shared" si="18"/>
        <v>0</v>
      </c>
      <c r="BJ204" s="14" t="s">
        <v>86</v>
      </c>
      <c r="BK204" s="155">
        <f t="shared" si="19"/>
        <v>0</v>
      </c>
      <c r="BL204" s="14" t="s">
        <v>125</v>
      </c>
      <c r="BM204" s="154" t="s">
        <v>444</v>
      </c>
    </row>
    <row r="205" spans="1:65" s="2" customFormat="1" ht="37.9" customHeight="1">
      <c r="A205" s="29"/>
      <c r="B205" s="141"/>
      <c r="C205" s="142" t="s">
        <v>445</v>
      </c>
      <c r="D205" s="142" t="s">
        <v>121</v>
      </c>
      <c r="E205" s="143" t="s">
        <v>446</v>
      </c>
      <c r="F205" s="144" t="s">
        <v>447</v>
      </c>
      <c r="G205" s="145" t="s">
        <v>366</v>
      </c>
      <c r="H205" s="146">
        <v>4</v>
      </c>
      <c r="I205" s="147"/>
      <c r="J205" s="148">
        <f t="shared" si="10"/>
        <v>0</v>
      </c>
      <c r="K205" s="149"/>
      <c r="L205" s="30"/>
      <c r="M205" s="150" t="s">
        <v>0</v>
      </c>
      <c r="N205" s="151" t="s">
        <v>43</v>
      </c>
      <c r="O205" s="55"/>
      <c r="P205" s="152">
        <f t="shared" si="11"/>
        <v>0</v>
      </c>
      <c r="Q205" s="152">
        <v>0</v>
      </c>
      <c r="R205" s="152">
        <f t="shared" si="12"/>
        <v>0</v>
      </c>
      <c r="S205" s="152">
        <v>0.625</v>
      </c>
      <c r="T205" s="153">
        <f t="shared" si="13"/>
        <v>2.5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125</v>
      </c>
      <c r="AT205" s="154" t="s">
        <v>121</v>
      </c>
      <c r="AU205" s="154" t="s">
        <v>88</v>
      </c>
      <c r="AY205" s="14" t="s">
        <v>118</v>
      </c>
      <c r="BE205" s="155">
        <f t="shared" si="14"/>
        <v>0</v>
      </c>
      <c r="BF205" s="155">
        <f t="shared" si="15"/>
        <v>0</v>
      </c>
      <c r="BG205" s="155">
        <f t="shared" si="16"/>
        <v>0</v>
      </c>
      <c r="BH205" s="155">
        <f t="shared" si="17"/>
        <v>0</v>
      </c>
      <c r="BI205" s="155">
        <f t="shared" si="18"/>
        <v>0</v>
      </c>
      <c r="BJ205" s="14" t="s">
        <v>86</v>
      </c>
      <c r="BK205" s="155">
        <f t="shared" si="19"/>
        <v>0</v>
      </c>
      <c r="BL205" s="14" t="s">
        <v>125</v>
      </c>
      <c r="BM205" s="154" t="s">
        <v>448</v>
      </c>
    </row>
    <row r="206" spans="1:65" s="2" customFormat="1" ht="24.2" customHeight="1">
      <c r="A206" s="29"/>
      <c r="B206" s="141"/>
      <c r="C206" s="142" t="s">
        <v>449</v>
      </c>
      <c r="D206" s="142" t="s">
        <v>121</v>
      </c>
      <c r="E206" s="143" t="s">
        <v>450</v>
      </c>
      <c r="F206" s="144" t="s">
        <v>451</v>
      </c>
      <c r="G206" s="145" t="s">
        <v>366</v>
      </c>
      <c r="H206" s="146">
        <v>24</v>
      </c>
      <c r="I206" s="147"/>
      <c r="J206" s="148">
        <f t="shared" si="10"/>
        <v>0</v>
      </c>
      <c r="K206" s="149"/>
      <c r="L206" s="30"/>
      <c r="M206" s="150" t="s">
        <v>0</v>
      </c>
      <c r="N206" s="151" t="s">
        <v>43</v>
      </c>
      <c r="O206" s="55"/>
      <c r="P206" s="152">
        <f t="shared" si="11"/>
        <v>0</v>
      </c>
      <c r="Q206" s="152">
        <v>0</v>
      </c>
      <c r="R206" s="152">
        <f t="shared" si="12"/>
        <v>0</v>
      </c>
      <c r="S206" s="152">
        <v>0.316</v>
      </c>
      <c r="T206" s="153">
        <f t="shared" si="13"/>
        <v>7.5839999999999996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125</v>
      </c>
      <c r="AT206" s="154" t="s">
        <v>121</v>
      </c>
      <c r="AU206" s="154" t="s">
        <v>88</v>
      </c>
      <c r="AY206" s="14" t="s">
        <v>118</v>
      </c>
      <c r="BE206" s="155">
        <f t="shared" si="14"/>
        <v>0</v>
      </c>
      <c r="BF206" s="155">
        <f t="shared" si="15"/>
        <v>0</v>
      </c>
      <c r="BG206" s="155">
        <f t="shared" si="16"/>
        <v>0</v>
      </c>
      <c r="BH206" s="155">
        <f t="shared" si="17"/>
        <v>0</v>
      </c>
      <c r="BI206" s="155">
        <f t="shared" si="18"/>
        <v>0</v>
      </c>
      <c r="BJ206" s="14" t="s">
        <v>86</v>
      </c>
      <c r="BK206" s="155">
        <f t="shared" si="19"/>
        <v>0</v>
      </c>
      <c r="BL206" s="14" t="s">
        <v>125</v>
      </c>
      <c r="BM206" s="154" t="s">
        <v>452</v>
      </c>
    </row>
    <row r="207" spans="1:65" s="2" customFormat="1" ht="24.2" customHeight="1">
      <c r="A207" s="29"/>
      <c r="B207" s="141"/>
      <c r="C207" s="142" t="s">
        <v>453</v>
      </c>
      <c r="D207" s="142" t="s">
        <v>121</v>
      </c>
      <c r="E207" s="143" t="s">
        <v>454</v>
      </c>
      <c r="F207" s="144" t="s">
        <v>455</v>
      </c>
      <c r="G207" s="145" t="s">
        <v>124</v>
      </c>
      <c r="H207" s="146">
        <v>16</v>
      </c>
      <c r="I207" s="147"/>
      <c r="J207" s="148">
        <f t="shared" si="10"/>
        <v>0</v>
      </c>
      <c r="K207" s="149"/>
      <c r="L207" s="30"/>
      <c r="M207" s="150" t="s">
        <v>0</v>
      </c>
      <c r="N207" s="151" t="s">
        <v>43</v>
      </c>
      <c r="O207" s="55"/>
      <c r="P207" s="152">
        <f t="shared" si="11"/>
        <v>0</v>
      </c>
      <c r="Q207" s="152">
        <v>8.0000000000000007E-5</v>
      </c>
      <c r="R207" s="152">
        <f t="shared" si="12"/>
        <v>1.2800000000000001E-3</v>
      </c>
      <c r="S207" s="152">
        <v>0</v>
      </c>
      <c r="T207" s="153">
        <f t="shared" si="1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125</v>
      </c>
      <c r="AT207" s="154" t="s">
        <v>121</v>
      </c>
      <c r="AU207" s="154" t="s">
        <v>88</v>
      </c>
      <c r="AY207" s="14" t="s">
        <v>118</v>
      </c>
      <c r="BE207" s="155">
        <f t="shared" si="14"/>
        <v>0</v>
      </c>
      <c r="BF207" s="155">
        <f t="shared" si="15"/>
        <v>0</v>
      </c>
      <c r="BG207" s="155">
        <f t="shared" si="16"/>
        <v>0</v>
      </c>
      <c r="BH207" s="155">
        <f t="shared" si="17"/>
        <v>0</v>
      </c>
      <c r="BI207" s="155">
        <f t="shared" si="18"/>
        <v>0</v>
      </c>
      <c r="BJ207" s="14" t="s">
        <v>86</v>
      </c>
      <c r="BK207" s="155">
        <f t="shared" si="19"/>
        <v>0</v>
      </c>
      <c r="BL207" s="14" t="s">
        <v>125</v>
      </c>
      <c r="BM207" s="154" t="s">
        <v>456</v>
      </c>
    </row>
    <row r="208" spans="1:65" s="2" customFormat="1" ht="24.2" customHeight="1">
      <c r="A208" s="29"/>
      <c r="B208" s="141"/>
      <c r="C208" s="142" t="s">
        <v>457</v>
      </c>
      <c r="D208" s="142" t="s">
        <v>121</v>
      </c>
      <c r="E208" s="143" t="s">
        <v>458</v>
      </c>
      <c r="F208" s="144" t="s">
        <v>459</v>
      </c>
      <c r="G208" s="145" t="s">
        <v>124</v>
      </c>
      <c r="H208" s="146">
        <v>16</v>
      </c>
      <c r="I208" s="147"/>
      <c r="J208" s="148">
        <f t="shared" si="10"/>
        <v>0</v>
      </c>
      <c r="K208" s="149"/>
      <c r="L208" s="30"/>
      <c r="M208" s="150" t="s">
        <v>0</v>
      </c>
      <c r="N208" s="151" t="s">
        <v>43</v>
      </c>
      <c r="O208" s="55"/>
      <c r="P208" s="152">
        <f t="shared" si="11"/>
        <v>0</v>
      </c>
      <c r="Q208" s="152">
        <v>0</v>
      </c>
      <c r="R208" s="152">
        <f t="shared" si="12"/>
        <v>0</v>
      </c>
      <c r="S208" s="152">
        <v>0</v>
      </c>
      <c r="T208" s="153">
        <f t="shared" si="1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125</v>
      </c>
      <c r="AT208" s="154" t="s">
        <v>121</v>
      </c>
      <c r="AU208" s="154" t="s">
        <v>88</v>
      </c>
      <c r="AY208" s="14" t="s">
        <v>118</v>
      </c>
      <c r="BE208" s="155">
        <f t="shared" si="14"/>
        <v>0</v>
      </c>
      <c r="BF208" s="155">
        <f t="shared" si="15"/>
        <v>0</v>
      </c>
      <c r="BG208" s="155">
        <f t="shared" si="16"/>
        <v>0</v>
      </c>
      <c r="BH208" s="155">
        <f t="shared" si="17"/>
        <v>0</v>
      </c>
      <c r="BI208" s="155">
        <f t="shared" si="18"/>
        <v>0</v>
      </c>
      <c r="BJ208" s="14" t="s">
        <v>86</v>
      </c>
      <c r="BK208" s="155">
        <f t="shared" si="19"/>
        <v>0</v>
      </c>
      <c r="BL208" s="14" t="s">
        <v>125</v>
      </c>
      <c r="BM208" s="154" t="s">
        <v>460</v>
      </c>
    </row>
    <row r="209" spans="1:65" s="2" customFormat="1" ht="33" customHeight="1">
      <c r="A209" s="29"/>
      <c r="B209" s="141"/>
      <c r="C209" s="142" t="s">
        <v>461</v>
      </c>
      <c r="D209" s="142" t="s">
        <v>121</v>
      </c>
      <c r="E209" s="143" t="s">
        <v>462</v>
      </c>
      <c r="F209" s="144" t="s">
        <v>463</v>
      </c>
      <c r="G209" s="145" t="s">
        <v>349</v>
      </c>
      <c r="H209" s="146">
        <v>1.6</v>
      </c>
      <c r="I209" s="147"/>
      <c r="J209" s="148">
        <f t="shared" si="10"/>
        <v>0</v>
      </c>
      <c r="K209" s="149"/>
      <c r="L209" s="30"/>
      <c r="M209" s="150" t="s">
        <v>0</v>
      </c>
      <c r="N209" s="151" t="s">
        <v>43</v>
      </c>
      <c r="O209" s="55"/>
      <c r="P209" s="152">
        <f t="shared" si="11"/>
        <v>0</v>
      </c>
      <c r="Q209" s="152">
        <v>0</v>
      </c>
      <c r="R209" s="152">
        <f t="shared" si="12"/>
        <v>0</v>
      </c>
      <c r="S209" s="152">
        <v>0</v>
      </c>
      <c r="T209" s="153">
        <f t="shared" si="1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125</v>
      </c>
      <c r="AT209" s="154" t="s">
        <v>121</v>
      </c>
      <c r="AU209" s="154" t="s">
        <v>88</v>
      </c>
      <c r="AY209" s="14" t="s">
        <v>118</v>
      </c>
      <c r="BE209" s="155">
        <f t="shared" si="14"/>
        <v>0</v>
      </c>
      <c r="BF209" s="155">
        <f t="shared" si="15"/>
        <v>0</v>
      </c>
      <c r="BG209" s="155">
        <f t="shared" si="16"/>
        <v>0</v>
      </c>
      <c r="BH209" s="155">
        <f t="shared" si="17"/>
        <v>0</v>
      </c>
      <c r="BI209" s="155">
        <f t="shared" si="18"/>
        <v>0</v>
      </c>
      <c r="BJ209" s="14" t="s">
        <v>86</v>
      </c>
      <c r="BK209" s="155">
        <f t="shared" si="19"/>
        <v>0</v>
      </c>
      <c r="BL209" s="14" t="s">
        <v>125</v>
      </c>
      <c r="BM209" s="154" t="s">
        <v>464</v>
      </c>
    </row>
    <row r="210" spans="1:65" s="2" customFormat="1" ht="37.9" customHeight="1">
      <c r="A210" s="29"/>
      <c r="B210" s="141"/>
      <c r="C210" s="142" t="s">
        <v>465</v>
      </c>
      <c r="D210" s="142" t="s">
        <v>121</v>
      </c>
      <c r="E210" s="143" t="s">
        <v>466</v>
      </c>
      <c r="F210" s="144" t="s">
        <v>467</v>
      </c>
      <c r="G210" s="145" t="s">
        <v>349</v>
      </c>
      <c r="H210" s="146">
        <v>8</v>
      </c>
      <c r="I210" s="147"/>
      <c r="J210" s="148">
        <f t="shared" si="10"/>
        <v>0</v>
      </c>
      <c r="K210" s="149"/>
      <c r="L210" s="30"/>
      <c r="M210" s="150" t="s">
        <v>0</v>
      </c>
      <c r="N210" s="151" t="s">
        <v>43</v>
      </c>
      <c r="O210" s="55"/>
      <c r="P210" s="152">
        <f t="shared" si="11"/>
        <v>0</v>
      </c>
      <c r="Q210" s="152">
        <v>0</v>
      </c>
      <c r="R210" s="152">
        <f t="shared" si="12"/>
        <v>0</v>
      </c>
      <c r="S210" s="152">
        <v>0</v>
      </c>
      <c r="T210" s="153">
        <f t="shared" si="1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125</v>
      </c>
      <c r="AT210" s="154" t="s">
        <v>121</v>
      </c>
      <c r="AU210" s="154" t="s">
        <v>88</v>
      </c>
      <c r="AY210" s="14" t="s">
        <v>118</v>
      </c>
      <c r="BE210" s="155">
        <f t="shared" si="14"/>
        <v>0</v>
      </c>
      <c r="BF210" s="155">
        <f t="shared" si="15"/>
        <v>0</v>
      </c>
      <c r="BG210" s="155">
        <f t="shared" si="16"/>
        <v>0</v>
      </c>
      <c r="BH210" s="155">
        <f t="shared" si="17"/>
        <v>0</v>
      </c>
      <c r="BI210" s="155">
        <f t="shared" si="18"/>
        <v>0</v>
      </c>
      <c r="BJ210" s="14" t="s">
        <v>86</v>
      </c>
      <c r="BK210" s="155">
        <f t="shared" si="19"/>
        <v>0</v>
      </c>
      <c r="BL210" s="14" t="s">
        <v>125</v>
      </c>
      <c r="BM210" s="154" t="s">
        <v>468</v>
      </c>
    </row>
    <row r="211" spans="1:65" s="2" customFormat="1" ht="16.5" customHeight="1">
      <c r="A211" s="29"/>
      <c r="B211" s="141"/>
      <c r="C211" s="142" t="s">
        <v>469</v>
      </c>
      <c r="D211" s="142" t="s">
        <v>121</v>
      </c>
      <c r="E211" s="143" t="s">
        <v>304</v>
      </c>
      <c r="F211" s="144" t="s">
        <v>305</v>
      </c>
      <c r="G211" s="145" t="s">
        <v>306</v>
      </c>
      <c r="H211" s="170"/>
      <c r="I211" s="147"/>
      <c r="J211" s="148">
        <f t="shared" si="10"/>
        <v>0</v>
      </c>
      <c r="K211" s="149"/>
      <c r="L211" s="30"/>
      <c r="M211" s="150" t="s">
        <v>0</v>
      </c>
      <c r="N211" s="151" t="s">
        <v>43</v>
      </c>
      <c r="O211" s="55"/>
      <c r="P211" s="152">
        <f t="shared" si="11"/>
        <v>0</v>
      </c>
      <c r="Q211" s="152">
        <v>0</v>
      </c>
      <c r="R211" s="152">
        <f t="shared" si="12"/>
        <v>0</v>
      </c>
      <c r="S211" s="152">
        <v>0</v>
      </c>
      <c r="T211" s="153">
        <f t="shared" si="1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129</v>
      </c>
      <c r="AT211" s="154" t="s">
        <v>121</v>
      </c>
      <c r="AU211" s="154" t="s">
        <v>88</v>
      </c>
      <c r="AY211" s="14" t="s">
        <v>118</v>
      </c>
      <c r="BE211" s="155">
        <f t="shared" si="14"/>
        <v>0</v>
      </c>
      <c r="BF211" s="155">
        <f t="shared" si="15"/>
        <v>0</v>
      </c>
      <c r="BG211" s="155">
        <f t="shared" si="16"/>
        <v>0</v>
      </c>
      <c r="BH211" s="155">
        <f t="shared" si="17"/>
        <v>0</v>
      </c>
      <c r="BI211" s="155">
        <f t="shared" si="18"/>
        <v>0</v>
      </c>
      <c r="BJ211" s="14" t="s">
        <v>86</v>
      </c>
      <c r="BK211" s="155">
        <f t="shared" si="19"/>
        <v>0</v>
      </c>
      <c r="BL211" s="14" t="s">
        <v>129</v>
      </c>
      <c r="BM211" s="154" t="s">
        <v>470</v>
      </c>
    </row>
    <row r="212" spans="1:65" s="2" customFormat="1" ht="16.5" customHeight="1">
      <c r="A212" s="29"/>
      <c r="B212" s="141"/>
      <c r="C212" s="142" t="s">
        <v>471</v>
      </c>
      <c r="D212" s="142" t="s">
        <v>121</v>
      </c>
      <c r="E212" s="143" t="s">
        <v>309</v>
      </c>
      <c r="F212" s="144" t="s">
        <v>310</v>
      </c>
      <c r="G212" s="145" t="s">
        <v>306</v>
      </c>
      <c r="H212" s="170"/>
      <c r="I212" s="147"/>
      <c r="J212" s="148">
        <f t="shared" si="10"/>
        <v>0</v>
      </c>
      <c r="K212" s="149"/>
      <c r="L212" s="30"/>
      <c r="M212" s="150" t="s">
        <v>0</v>
      </c>
      <c r="N212" s="151" t="s">
        <v>43</v>
      </c>
      <c r="O212" s="55"/>
      <c r="P212" s="152">
        <f t="shared" si="11"/>
        <v>0</v>
      </c>
      <c r="Q212" s="152">
        <v>0</v>
      </c>
      <c r="R212" s="152">
        <f t="shared" si="12"/>
        <v>0</v>
      </c>
      <c r="S212" s="152">
        <v>0</v>
      </c>
      <c r="T212" s="153">
        <f t="shared" si="1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125</v>
      </c>
      <c r="AT212" s="154" t="s">
        <v>121</v>
      </c>
      <c r="AU212" s="154" t="s">
        <v>88</v>
      </c>
      <c r="AY212" s="14" t="s">
        <v>118</v>
      </c>
      <c r="BE212" s="155">
        <f t="shared" si="14"/>
        <v>0</v>
      </c>
      <c r="BF212" s="155">
        <f t="shared" si="15"/>
        <v>0</v>
      </c>
      <c r="BG212" s="155">
        <f t="shared" si="16"/>
        <v>0</v>
      </c>
      <c r="BH212" s="155">
        <f t="shared" si="17"/>
        <v>0</v>
      </c>
      <c r="BI212" s="155">
        <f t="shared" si="18"/>
        <v>0</v>
      </c>
      <c r="BJ212" s="14" t="s">
        <v>86</v>
      </c>
      <c r="BK212" s="155">
        <f t="shared" si="19"/>
        <v>0</v>
      </c>
      <c r="BL212" s="14" t="s">
        <v>125</v>
      </c>
      <c r="BM212" s="154" t="s">
        <v>472</v>
      </c>
    </row>
    <row r="213" spans="1:65" s="12" customFormat="1" ht="25.9" customHeight="1">
      <c r="B213" s="128"/>
      <c r="D213" s="129" t="s">
        <v>77</v>
      </c>
      <c r="E213" s="130" t="s">
        <v>473</v>
      </c>
      <c r="F213" s="130" t="s">
        <v>474</v>
      </c>
      <c r="I213" s="131"/>
      <c r="J213" s="132">
        <f>BK213</f>
        <v>0</v>
      </c>
      <c r="L213" s="128"/>
      <c r="M213" s="133"/>
      <c r="N213" s="134"/>
      <c r="O213" s="134"/>
      <c r="P213" s="135">
        <f>SUM(P214:P219)</f>
        <v>0</v>
      </c>
      <c r="Q213" s="134"/>
      <c r="R213" s="135">
        <f>SUM(R214:R219)</f>
        <v>0</v>
      </c>
      <c r="S213" s="134"/>
      <c r="T213" s="136">
        <f>SUM(T214:T219)</f>
        <v>0</v>
      </c>
      <c r="AR213" s="129" t="s">
        <v>133</v>
      </c>
      <c r="AT213" s="137" t="s">
        <v>77</v>
      </c>
      <c r="AU213" s="137" t="s">
        <v>78</v>
      </c>
      <c r="AY213" s="129" t="s">
        <v>118</v>
      </c>
      <c r="BK213" s="138">
        <f>SUM(BK214:BK219)</f>
        <v>0</v>
      </c>
    </row>
    <row r="214" spans="1:65" s="2" customFormat="1" ht="16.5" customHeight="1">
      <c r="A214" s="29"/>
      <c r="B214" s="141"/>
      <c r="C214" s="142" t="s">
        <v>475</v>
      </c>
      <c r="D214" s="142" t="s">
        <v>121</v>
      </c>
      <c r="E214" s="143" t="s">
        <v>476</v>
      </c>
      <c r="F214" s="144" t="s">
        <v>477</v>
      </c>
      <c r="G214" s="145" t="s">
        <v>478</v>
      </c>
      <c r="H214" s="146">
        <v>91</v>
      </c>
      <c r="I214" s="147"/>
      <c r="J214" s="148">
        <f t="shared" ref="J214:J219" si="20">ROUND(I214*H214,2)</f>
        <v>0</v>
      </c>
      <c r="K214" s="149"/>
      <c r="L214" s="30"/>
      <c r="M214" s="150" t="s">
        <v>0</v>
      </c>
      <c r="N214" s="151" t="s">
        <v>43</v>
      </c>
      <c r="O214" s="55"/>
      <c r="P214" s="152">
        <f t="shared" ref="P214:P219" si="21">O214*H214</f>
        <v>0</v>
      </c>
      <c r="Q214" s="152">
        <v>0</v>
      </c>
      <c r="R214" s="152">
        <f t="shared" ref="R214:R219" si="22">Q214*H214</f>
        <v>0</v>
      </c>
      <c r="S214" s="152">
        <v>0</v>
      </c>
      <c r="T214" s="153">
        <f t="shared" ref="T214:T219" si="23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479</v>
      </c>
      <c r="AT214" s="154" t="s">
        <v>121</v>
      </c>
      <c r="AU214" s="154" t="s">
        <v>86</v>
      </c>
      <c r="AY214" s="14" t="s">
        <v>118</v>
      </c>
      <c r="BE214" s="155">
        <f t="shared" ref="BE214:BE219" si="24">IF(N214="základní",J214,0)</f>
        <v>0</v>
      </c>
      <c r="BF214" s="155">
        <f t="shared" ref="BF214:BF219" si="25">IF(N214="snížená",J214,0)</f>
        <v>0</v>
      </c>
      <c r="BG214" s="155">
        <f t="shared" ref="BG214:BG219" si="26">IF(N214="zákl. přenesená",J214,0)</f>
        <v>0</v>
      </c>
      <c r="BH214" s="155">
        <f t="shared" ref="BH214:BH219" si="27">IF(N214="sníž. přenesená",J214,0)</f>
        <v>0</v>
      </c>
      <c r="BI214" s="155">
        <f t="shared" ref="BI214:BI219" si="28">IF(N214="nulová",J214,0)</f>
        <v>0</v>
      </c>
      <c r="BJ214" s="14" t="s">
        <v>86</v>
      </c>
      <c r="BK214" s="155">
        <f t="shared" ref="BK214:BK219" si="29">ROUND(I214*H214,2)</f>
        <v>0</v>
      </c>
      <c r="BL214" s="14" t="s">
        <v>479</v>
      </c>
      <c r="BM214" s="154" t="s">
        <v>480</v>
      </c>
    </row>
    <row r="215" spans="1:65" s="2" customFormat="1" ht="16.5" customHeight="1">
      <c r="A215" s="29"/>
      <c r="B215" s="141"/>
      <c r="C215" s="142" t="s">
        <v>481</v>
      </c>
      <c r="D215" s="142" t="s">
        <v>121</v>
      </c>
      <c r="E215" s="143" t="s">
        <v>482</v>
      </c>
      <c r="F215" s="144" t="s">
        <v>483</v>
      </c>
      <c r="G215" s="145" t="s">
        <v>484</v>
      </c>
      <c r="H215" s="146">
        <v>1</v>
      </c>
      <c r="I215" s="147"/>
      <c r="J215" s="148">
        <f t="shared" si="20"/>
        <v>0</v>
      </c>
      <c r="K215" s="149"/>
      <c r="L215" s="30"/>
      <c r="M215" s="150" t="s">
        <v>0</v>
      </c>
      <c r="N215" s="151" t="s">
        <v>43</v>
      </c>
      <c r="O215" s="55"/>
      <c r="P215" s="152">
        <f t="shared" si="21"/>
        <v>0</v>
      </c>
      <c r="Q215" s="152">
        <v>0</v>
      </c>
      <c r="R215" s="152">
        <f t="shared" si="22"/>
        <v>0</v>
      </c>
      <c r="S215" s="152">
        <v>0</v>
      </c>
      <c r="T215" s="153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479</v>
      </c>
      <c r="AT215" s="154" t="s">
        <v>121</v>
      </c>
      <c r="AU215" s="154" t="s">
        <v>86</v>
      </c>
      <c r="AY215" s="14" t="s">
        <v>118</v>
      </c>
      <c r="BE215" s="155">
        <f t="shared" si="24"/>
        <v>0</v>
      </c>
      <c r="BF215" s="155">
        <f t="shared" si="25"/>
        <v>0</v>
      </c>
      <c r="BG215" s="155">
        <f t="shared" si="26"/>
        <v>0</v>
      </c>
      <c r="BH215" s="155">
        <f t="shared" si="27"/>
        <v>0</v>
      </c>
      <c r="BI215" s="155">
        <f t="shared" si="28"/>
        <v>0</v>
      </c>
      <c r="BJ215" s="14" t="s">
        <v>86</v>
      </c>
      <c r="BK215" s="155">
        <f t="shared" si="29"/>
        <v>0</v>
      </c>
      <c r="BL215" s="14" t="s">
        <v>479</v>
      </c>
      <c r="BM215" s="154" t="s">
        <v>485</v>
      </c>
    </row>
    <row r="216" spans="1:65" s="2" customFormat="1" ht="21.75" customHeight="1">
      <c r="A216" s="29"/>
      <c r="B216" s="141"/>
      <c r="C216" s="142" t="s">
        <v>486</v>
      </c>
      <c r="D216" s="142" t="s">
        <v>121</v>
      </c>
      <c r="E216" s="143" t="s">
        <v>487</v>
      </c>
      <c r="F216" s="144" t="s">
        <v>488</v>
      </c>
      <c r="G216" s="145" t="s">
        <v>478</v>
      </c>
      <c r="H216" s="146">
        <v>24</v>
      </c>
      <c r="I216" s="147"/>
      <c r="J216" s="148">
        <f t="shared" si="20"/>
        <v>0</v>
      </c>
      <c r="K216" s="149"/>
      <c r="L216" s="30"/>
      <c r="M216" s="150" t="s">
        <v>0</v>
      </c>
      <c r="N216" s="151" t="s">
        <v>43</v>
      </c>
      <c r="O216" s="55"/>
      <c r="P216" s="152">
        <f t="shared" si="21"/>
        <v>0</v>
      </c>
      <c r="Q216" s="152">
        <v>0</v>
      </c>
      <c r="R216" s="152">
        <f t="shared" si="22"/>
        <v>0</v>
      </c>
      <c r="S216" s="152">
        <v>0</v>
      </c>
      <c r="T216" s="153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479</v>
      </c>
      <c r="AT216" s="154" t="s">
        <v>121</v>
      </c>
      <c r="AU216" s="154" t="s">
        <v>86</v>
      </c>
      <c r="AY216" s="14" t="s">
        <v>118</v>
      </c>
      <c r="BE216" s="155">
        <f t="shared" si="24"/>
        <v>0</v>
      </c>
      <c r="BF216" s="155">
        <f t="shared" si="25"/>
        <v>0</v>
      </c>
      <c r="BG216" s="155">
        <f t="shared" si="26"/>
        <v>0</v>
      </c>
      <c r="BH216" s="155">
        <f t="shared" si="27"/>
        <v>0</v>
      </c>
      <c r="BI216" s="155">
        <f t="shared" si="28"/>
        <v>0</v>
      </c>
      <c r="BJ216" s="14" t="s">
        <v>86</v>
      </c>
      <c r="BK216" s="155">
        <f t="shared" si="29"/>
        <v>0</v>
      </c>
      <c r="BL216" s="14" t="s">
        <v>479</v>
      </c>
      <c r="BM216" s="154" t="s">
        <v>489</v>
      </c>
    </row>
    <row r="217" spans="1:65" s="2" customFormat="1" ht="16.5" customHeight="1">
      <c r="A217" s="29"/>
      <c r="B217" s="141"/>
      <c r="C217" s="142" t="s">
        <v>490</v>
      </c>
      <c r="D217" s="142" t="s">
        <v>121</v>
      </c>
      <c r="E217" s="143" t="s">
        <v>491</v>
      </c>
      <c r="F217" s="144" t="s">
        <v>492</v>
      </c>
      <c r="G217" s="145" t="s">
        <v>484</v>
      </c>
      <c r="H217" s="146">
        <v>1</v>
      </c>
      <c r="I217" s="147"/>
      <c r="J217" s="148">
        <f t="shared" si="20"/>
        <v>0</v>
      </c>
      <c r="K217" s="149"/>
      <c r="L217" s="30"/>
      <c r="M217" s="150" t="s">
        <v>0</v>
      </c>
      <c r="N217" s="151" t="s">
        <v>43</v>
      </c>
      <c r="O217" s="55"/>
      <c r="P217" s="152">
        <f t="shared" si="21"/>
        <v>0</v>
      </c>
      <c r="Q217" s="152">
        <v>0</v>
      </c>
      <c r="R217" s="152">
        <f t="shared" si="22"/>
        <v>0</v>
      </c>
      <c r="S217" s="152">
        <v>0</v>
      </c>
      <c r="T217" s="153">
        <f t="shared" si="2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479</v>
      </c>
      <c r="AT217" s="154" t="s">
        <v>121</v>
      </c>
      <c r="AU217" s="154" t="s">
        <v>86</v>
      </c>
      <c r="AY217" s="14" t="s">
        <v>118</v>
      </c>
      <c r="BE217" s="155">
        <f t="shared" si="24"/>
        <v>0</v>
      </c>
      <c r="BF217" s="155">
        <f t="shared" si="25"/>
        <v>0</v>
      </c>
      <c r="BG217" s="155">
        <f t="shared" si="26"/>
        <v>0</v>
      </c>
      <c r="BH217" s="155">
        <f t="shared" si="27"/>
        <v>0</v>
      </c>
      <c r="BI217" s="155">
        <f t="shared" si="28"/>
        <v>0</v>
      </c>
      <c r="BJ217" s="14" t="s">
        <v>86</v>
      </c>
      <c r="BK217" s="155">
        <f t="shared" si="29"/>
        <v>0</v>
      </c>
      <c r="BL217" s="14" t="s">
        <v>479</v>
      </c>
      <c r="BM217" s="154" t="s">
        <v>493</v>
      </c>
    </row>
    <row r="218" spans="1:65" s="2" customFormat="1" ht="16.5" customHeight="1">
      <c r="A218" s="29"/>
      <c r="B218" s="141"/>
      <c r="C218" s="142" t="s">
        <v>494</v>
      </c>
      <c r="D218" s="142" t="s">
        <v>121</v>
      </c>
      <c r="E218" s="143" t="s">
        <v>495</v>
      </c>
      <c r="F218" s="144" t="s">
        <v>496</v>
      </c>
      <c r="G218" s="145" t="s">
        <v>484</v>
      </c>
      <c r="H218" s="146">
        <v>1</v>
      </c>
      <c r="I218" s="147"/>
      <c r="J218" s="148">
        <f t="shared" si="20"/>
        <v>0</v>
      </c>
      <c r="K218" s="149"/>
      <c r="L218" s="30"/>
      <c r="M218" s="150" t="s">
        <v>0</v>
      </c>
      <c r="N218" s="151" t="s">
        <v>43</v>
      </c>
      <c r="O218" s="55"/>
      <c r="P218" s="152">
        <f t="shared" si="21"/>
        <v>0</v>
      </c>
      <c r="Q218" s="152">
        <v>0</v>
      </c>
      <c r="R218" s="152">
        <f t="shared" si="22"/>
        <v>0</v>
      </c>
      <c r="S218" s="152">
        <v>0</v>
      </c>
      <c r="T218" s="153">
        <f t="shared" si="2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479</v>
      </c>
      <c r="AT218" s="154" t="s">
        <v>121</v>
      </c>
      <c r="AU218" s="154" t="s">
        <v>86</v>
      </c>
      <c r="AY218" s="14" t="s">
        <v>118</v>
      </c>
      <c r="BE218" s="155">
        <f t="shared" si="24"/>
        <v>0</v>
      </c>
      <c r="BF218" s="155">
        <f t="shared" si="25"/>
        <v>0</v>
      </c>
      <c r="BG218" s="155">
        <f t="shared" si="26"/>
        <v>0</v>
      </c>
      <c r="BH218" s="155">
        <f t="shared" si="27"/>
        <v>0</v>
      </c>
      <c r="BI218" s="155">
        <f t="shared" si="28"/>
        <v>0</v>
      </c>
      <c r="BJ218" s="14" t="s">
        <v>86</v>
      </c>
      <c r="BK218" s="155">
        <f t="shared" si="29"/>
        <v>0</v>
      </c>
      <c r="BL218" s="14" t="s">
        <v>479</v>
      </c>
      <c r="BM218" s="154" t="s">
        <v>497</v>
      </c>
    </row>
    <row r="219" spans="1:65" s="2" customFormat="1" ht="21.75" customHeight="1">
      <c r="A219" s="29"/>
      <c r="B219" s="141"/>
      <c r="C219" s="142" t="s">
        <v>498</v>
      </c>
      <c r="D219" s="142" t="s">
        <v>121</v>
      </c>
      <c r="E219" s="143" t="s">
        <v>499</v>
      </c>
      <c r="F219" s="144" t="s">
        <v>500</v>
      </c>
      <c r="G219" s="145" t="s">
        <v>484</v>
      </c>
      <c r="H219" s="146">
        <v>1</v>
      </c>
      <c r="I219" s="147"/>
      <c r="J219" s="148">
        <f t="shared" si="20"/>
        <v>0</v>
      </c>
      <c r="K219" s="149"/>
      <c r="L219" s="30"/>
      <c r="M219" s="171" t="s">
        <v>0</v>
      </c>
      <c r="N219" s="172" t="s">
        <v>43</v>
      </c>
      <c r="O219" s="167"/>
      <c r="P219" s="168">
        <f t="shared" si="21"/>
        <v>0</v>
      </c>
      <c r="Q219" s="168">
        <v>0</v>
      </c>
      <c r="R219" s="168">
        <f t="shared" si="22"/>
        <v>0</v>
      </c>
      <c r="S219" s="168">
        <v>0</v>
      </c>
      <c r="T219" s="169">
        <f t="shared" si="2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479</v>
      </c>
      <c r="AT219" s="154" t="s">
        <v>121</v>
      </c>
      <c r="AU219" s="154" t="s">
        <v>86</v>
      </c>
      <c r="AY219" s="14" t="s">
        <v>118</v>
      </c>
      <c r="BE219" s="155">
        <f t="shared" si="24"/>
        <v>0</v>
      </c>
      <c r="BF219" s="155">
        <f t="shared" si="25"/>
        <v>0</v>
      </c>
      <c r="BG219" s="155">
        <f t="shared" si="26"/>
        <v>0</v>
      </c>
      <c r="BH219" s="155">
        <f t="shared" si="27"/>
        <v>0</v>
      </c>
      <c r="BI219" s="155">
        <f t="shared" si="28"/>
        <v>0</v>
      </c>
      <c r="BJ219" s="14" t="s">
        <v>86</v>
      </c>
      <c r="BK219" s="155">
        <f t="shared" si="29"/>
        <v>0</v>
      </c>
      <c r="BL219" s="14" t="s">
        <v>479</v>
      </c>
      <c r="BM219" s="154" t="s">
        <v>501</v>
      </c>
    </row>
    <row r="220" spans="1:65" s="2" customFormat="1" ht="6.95" customHeight="1">
      <c r="A220" s="29"/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0"/>
      <c r="M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</row>
  </sheetData>
  <autoFilter ref="C121:K219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02 - Obnova stožárů a ...</vt:lpstr>
      <vt:lpstr>'Rekapitulace stavby'!Názvy_tisku</vt:lpstr>
      <vt:lpstr>'SO 02 - Obnova stožárů a ...'!Názvy_tisku</vt:lpstr>
      <vt:lpstr>'Rekapitulace stavby'!Oblast_tisku</vt:lpstr>
      <vt:lpstr>'SO 02 - Obnova stožárů a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Gábor</dc:creator>
  <cp:lastModifiedBy>Vošterová Iva</cp:lastModifiedBy>
  <dcterms:created xsi:type="dcterms:W3CDTF">2026-02-02T13:30:25Z</dcterms:created>
  <dcterms:modified xsi:type="dcterms:W3CDTF">2026-02-11T11:11:05Z</dcterms:modified>
</cp:coreProperties>
</file>