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120" windowWidth="13395" windowHeight="11760" activeTab="0"/>
  </bookViews>
  <sheets>
    <sheet name="B.4 výkaz výměr" sheetId="1" r:id="rId1"/>
  </sheets>
  <definedNames/>
  <calcPr calcId="145621"/>
</workbook>
</file>

<file path=xl/sharedStrings.xml><?xml version="1.0" encoding="utf-8"?>
<sst xmlns="http://schemas.openxmlformats.org/spreadsheetml/2006/main" count="1194" uniqueCount="542">
  <si>
    <t>Název výkonu</t>
  </si>
  <si>
    <t>Jednotka</t>
  </si>
  <si>
    <t>Počet jednotek</t>
  </si>
  <si>
    <t>Jednotková cena (Kč)</t>
  </si>
  <si>
    <t>Celkem (Kč)</t>
  </si>
  <si>
    <t>soubor</t>
  </si>
  <si>
    <t>hod</t>
  </si>
  <si>
    <t>t</t>
  </si>
  <si>
    <t>m3</t>
  </si>
  <si>
    <t>Sanační čerpání drénu u Říčky</t>
  </si>
  <si>
    <t>měsíc</t>
  </si>
  <si>
    <t>Sanační čerpání drénu JIH</t>
  </si>
  <si>
    <t>Sběr fáze z objektů drénů a vrtů</t>
  </si>
  <si>
    <t>Intenzifikační technologie - aplikace PAL</t>
  </si>
  <si>
    <t>odběr vzorků podzemní vody (dynamicky s likvidací vod v místě)</t>
  </si>
  <si>
    <t>ks</t>
  </si>
  <si>
    <t>odběr vzorků povrchové vody (staticky)</t>
  </si>
  <si>
    <t>km</t>
  </si>
  <si>
    <t>Celkem bez DPH</t>
  </si>
  <si>
    <t>odpovědný řešitel</t>
  </si>
  <si>
    <t>grafické a reprodukční práce</t>
  </si>
  <si>
    <t>zpracování záznamu do databáze SEKM</t>
  </si>
  <si>
    <t>přeprava osob a zařízení</t>
  </si>
  <si>
    <t>instalace potrubních a kabelových rozvodů</t>
  </si>
  <si>
    <t>Instalace a demontáž sanační technologie</t>
  </si>
  <si>
    <t>Provoz sanačního systému</t>
  </si>
  <si>
    <t>Sanační čerpání HG vrtů (výběr 10 ks z 20 ks)</t>
  </si>
  <si>
    <t>Intenzifikační technologie - aplikace ISCO</t>
  </si>
  <si>
    <t>monitoring intenzifikační technologie - koncentrace PAL (typ stanovení dle použitého PAL)</t>
  </si>
  <si>
    <t>Geodetické zaměření - drénu JIH (120 m)</t>
  </si>
  <si>
    <t>Geodetické zaměření - nových i starých vrtů (pro konstrukci hyps a hydroizopiez)</t>
  </si>
  <si>
    <t>Geodetická zpráva</t>
  </si>
  <si>
    <t>protokolární převzetí pracoviště</t>
  </si>
  <si>
    <t>upřesnění plošného rozsahu zemních prací - vytyčení pracoviště</t>
  </si>
  <si>
    <t>zpracování realizačního projektu sanačních prací</t>
  </si>
  <si>
    <t>pasportizace okolních stavebních objektů</t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</si>
  <si>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</si>
  <si>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2</t>
    </r>
  </si>
  <si>
    <t>bm</t>
  </si>
  <si>
    <t>hod.</t>
  </si>
  <si>
    <t>uložení vrtného jádra (zemin) na skládku</t>
  </si>
  <si>
    <t>geologická dokumentace nových monitorovacích vrtů</t>
  </si>
  <si>
    <t xml:space="preserve">bm </t>
  </si>
  <si>
    <t>průběžné vyhodnocování výsledků prací</t>
  </si>
  <si>
    <t>zpracování podkladů pro kontrolní dny</t>
  </si>
  <si>
    <t>závěrečná zpráva  sanace horninového prostředí "in situ"</t>
  </si>
  <si>
    <t>plnění databáze SEKM</t>
  </si>
  <si>
    <t>zpracování projektu předsanačního doprůzkumu (budovy, zeminy pod budovami a okolí)</t>
  </si>
  <si>
    <t>Předsanační doprůzkum</t>
  </si>
  <si>
    <t>odběry vzorků stavebních konstrukcí (jádrové návrty)</t>
  </si>
  <si>
    <t>odběr vzorků zemin pod základy budov (30 - 50 cm beton) úzkoprofilovými sondami do 4 m p.t., pr. 32 - 100 mm</t>
  </si>
  <si>
    <t>analýza</t>
  </si>
  <si>
    <t>měření přítomnosti volné fáze (DNAPL´s, LNAPL´s) a hladiny p.v. ve vrtech</t>
  </si>
  <si>
    <t>měření přítomnosti volné fáze (DNAPL´s, LNAPL´s) a hladiny p.v. v drénu u Říčky</t>
  </si>
  <si>
    <t>evidence prací na GEOFOND</t>
  </si>
  <si>
    <t>doprava (technika, řešitel, vzorky)</t>
  </si>
  <si>
    <t>zpracování závěrečné zprávy doprůzkumu</t>
  </si>
  <si>
    <t>zpracování stavební dokumentace - demolice a odtěžby</t>
  </si>
  <si>
    <t>zpracování stavební dokumentace - drén JIH</t>
  </si>
  <si>
    <t>schválení projektů - vyřízení všech legislativních náležitostí</t>
  </si>
  <si>
    <t>šachta</t>
  </si>
  <si>
    <t>monitoring intenzifikační technologie - koncentrace oxidantu  (typ stanovení dle  druhu ISCO)</t>
  </si>
  <si>
    <t>měření mocnosti fáze ve vrtech areálu (cca 50 vrtů), (provozní, kvartální)</t>
  </si>
  <si>
    <t>rekognoskace lokality (pasportizace HG objektů, pasportizace budov k demolici, posouzení stavu drénu Říčka)</t>
  </si>
  <si>
    <t>45100000-8</t>
  </si>
  <si>
    <t>Práce spojené s přípravou staveniště</t>
  </si>
  <si>
    <t>přesné vytyčeni tras inženýrských síti</t>
  </si>
  <si>
    <t>45111000-8</t>
  </si>
  <si>
    <t>Demolice, příprava staveniště a odklizovací práce</t>
  </si>
  <si>
    <t>90522000-2</t>
  </si>
  <si>
    <t>vzorek</t>
  </si>
  <si>
    <t>Služby vztahující se ke kontaminované půdě</t>
  </si>
  <si>
    <t>laboratorní analýzy na stanovení třídy vyluhovatelnosti IIb, dle tab. 2.1 vyhlášky 294/2005 Sb.</t>
  </si>
  <si>
    <t>laboratorní analýzy na stanovení dle tab. 10. 1 a 10.2 vyhlášky 294/2005 Sb.</t>
  </si>
  <si>
    <t>45112000-5</t>
  </si>
  <si>
    <t>Výkopové a zemní práce</t>
  </si>
  <si>
    <t>90522200-4</t>
  </si>
  <si>
    <t>Likvidace kontaminované půdy</t>
  </si>
  <si>
    <t>90522100-3</t>
  </si>
  <si>
    <t>Odvoz kontaminované půdy</t>
  </si>
  <si>
    <t>cyklus</t>
  </si>
  <si>
    <t>71250000-5</t>
  </si>
  <si>
    <t>přeprava vzorků</t>
  </si>
  <si>
    <t>45112500-0</t>
  </si>
  <si>
    <t>Přemísťování zeminy</t>
  </si>
  <si>
    <t>laboratorní analýzy na stanovení obsahu PAU - materiál mezideponie</t>
  </si>
  <si>
    <t>laboratorní analýzy na stanovení obsahu PAU - materiál dovážený</t>
  </si>
  <si>
    <t>45112330-7</t>
  </si>
  <si>
    <t>Rekultivace staveniště</t>
  </si>
  <si>
    <t>m²</t>
  </si>
  <si>
    <t>ETAPA D: Sanace in situ</t>
  </si>
  <si>
    <t>ETAPA C: Sanace ex situ</t>
  </si>
  <si>
    <t>ETAPA B: Přípravné a projekční práce</t>
  </si>
  <si>
    <t>ETAPA A: Předsanační doprůzkum</t>
  </si>
  <si>
    <t>laboratorní analýzy na stanovení obsahu C10 - C40 v sušině</t>
  </si>
  <si>
    <t>laboratorní analýzy na stanovení obsahu PAU dle MP MŽP v sušině</t>
  </si>
  <si>
    <t>laboratorní analýzy na stanovení Fenoly těkající s vodní parou v sušině</t>
  </si>
  <si>
    <t>laboratorní analýzy na stanovení dle tab. 4.1 př. 4 Vyhl. 294/2005 Sb. (pro recyklát)</t>
  </si>
  <si>
    <t>stavební dozor (posouzení statiky budov odborně způsobilou osobou)</t>
  </si>
  <si>
    <t>laboratorní analýzy na stanovení obsahu C10-C40 v sušině</t>
  </si>
  <si>
    <t>laboratorní analýzy na stanovení obsahu fenolového indexu v sušině</t>
  </si>
  <si>
    <t>laboratorní analýzy na stanovení obsahu BTEX v sušině</t>
  </si>
  <si>
    <t>laboratorní analýza pro stanovení C10-C40 ve vodách</t>
  </si>
  <si>
    <t>laboratorní analýza pro stanovení BTEX ve vodách</t>
  </si>
  <si>
    <t>laboratorní analýza pro stanovení Fenoly těkající s vodní parou ve vodách</t>
  </si>
  <si>
    <t>Doprava geodetické skupiny</t>
  </si>
  <si>
    <t>instalace čerpací techniky včetně revizí (osazení 20 ks vrtů)</t>
  </si>
  <si>
    <t>demontáž nadzemních částí sanační technologie (dekontaminační stanice, nadzemní rozvody), doprava</t>
  </si>
  <si>
    <t>Provoz dekontaminační stanice</t>
  </si>
  <si>
    <t>instalace sanační jednotky (dekontaminační stanice gravitační odlučovače, sorpční odlučovače (fibroil), tlakové filtry s aktivním uhlí, stripovací věže, filtry vzdušnin - viz specifikace v PP) včetně revizí, doprava, zapojení</t>
  </si>
  <si>
    <t>odběr vzorků zemin (prostý z výkopu, hromady)</t>
  </si>
  <si>
    <t>likvidace zhlaví (50 ks)</t>
  </si>
  <si>
    <t>tamponáž vrtů - jílocementová zálivka (mocnost 0,5 m) - (50 ks)</t>
  </si>
  <si>
    <t>tamponáž vrtů - tříděné kamenivo (mocnost zvodnění)  - (50 ks)</t>
  </si>
  <si>
    <t>odvoz kontaminovaného vrtného jádra (zemin)</t>
  </si>
  <si>
    <t>odkopání vrtů (1x1x1m)</t>
  </si>
  <si>
    <t>zpětný zához stvolu vrtu - jílovitá zemina + cementace 0,5 m z povrchu - 50 ks</t>
  </si>
  <si>
    <t>obnova plochy (beton) 50 x 1 m2</t>
  </si>
  <si>
    <t>doprava techniky</t>
  </si>
  <si>
    <t>samostatný řešitel</t>
  </si>
  <si>
    <t>technolog - sanační čerpání, promývání, PAL, ISCO</t>
  </si>
  <si>
    <t>technik - obsluha, aplikace, drobné opravy</t>
  </si>
  <si>
    <t>vzorkař (manažer vzorkování vod a odpadů)</t>
  </si>
  <si>
    <t>zpracování projektu vrtných prací - báňský úřad</t>
  </si>
  <si>
    <t>Geodetické práce - sanace in situ</t>
  </si>
  <si>
    <t>technolog</t>
  </si>
  <si>
    <t>technik</t>
  </si>
  <si>
    <t>vzorkař (manažer vzorkování odpadů)</t>
  </si>
  <si>
    <t>Monitoring povrchových vod (3 objekty, měsíčně)</t>
  </si>
  <si>
    <t>Technologický monitoring sanace in situ - sanační stanice</t>
  </si>
  <si>
    <t>Technologický monitoring sanace in situ - hydraulická sanace</t>
  </si>
  <si>
    <t>Monitoring při sanaci zemin nesaturované zóny</t>
  </si>
  <si>
    <t>Monitoring stavebních konstrukcí</t>
  </si>
  <si>
    <t>Monitoring sanace in situ</t>
  </si>
  <si>
    <t>Technologický monitoring sanace in situ - intenzifikační technologie</t>
  </si>
  <si>
    <t>Monitoring pozorovacích objektů (30 objektů, kvartálně)</t>
  </si>
  <si>
    <t>laboratorní analýza pro stanovení PAU dle MP MŽP ve vodách</t>
  </si>
  <si>
    <t>Monitoring čerpaných objektů (14 objektů, 1x/2 měsíce)</t>
  </si>
  <si>
    <t>řešitel - geolog</t>
  </si>
  <si>
    <t>odpovědný řešitel - hydrogeolog, sanační geolog</t>
  </si>
  <si>
    <t>stanovení ZCHR ve vodách (Ca2+, Mg2+, K+, Na+, Ferozp., Mnrozp., Cl-, HCO3-, SO42-, PO43-, NH4+, NO3-, NO2-, CHSKCr, KNK4,5, ZNK 8,3, CO2 volný, CO2 vázaný, CO2 agresivní)</t>
  </si>
  <si>
    <t>odběr vzorků stavební suti - směsné vzorky při demolici objektů</t>
  </si>
  <si>
    <t>geodetické zaměřování výkopové jámy</t>
  </si>
  <si>
    <t>odběr kontaminovaných matric (zemin a p.v.) pro laboratorní test</t>
  </si>
  <si>
    <t>laboratorní (kolonový test) účinnosti intenzifikační technologie PAL (2 druhy) pro určení druhu a účinné koncentrace</t>
  </si>
  <si>
    <t xml:space="preserve">laboratorní (kolonový test) účinnosti intenzifikační technologie ISCO (2 druhy) pro určení druhu a účinné koncentrace, kinetiky </t>
  </si>
  <si>
    <t>zpracování stavební dokumentace - přeložka IG sítí</t>
  </si>
  <si>
    <t>laboratorní analýzy na stanovení obsahu C10-C40 - materiál mezideponie</t>
  </si>
  <si>
    <t>laboratorní analýzy na stanovení obsahu C10-C40 - materiál dovážený</t>
  </si>
  <si>
    <t>vyhloubení a vystrojení vrtů (napjatá zvodeň - vrtný průměr 400, výstroj 200 mm, perforace, kalník, bentonitové těsnění, jílové těsnění, cementace 0,5 m, plynotěsné zhlaví příruba DN 200), hloubka 10 m, 10 ks</t>
  </si>
  <si>
    <t>vyhloubení a vystrojení vrtů (FREATICKÁ zvodeň - vrtný průměr 400, výstroj 200 mm, perforace, kalník, bentonitové těsnění, jílové těsnění, cementace 0,5 m, plynotěsné zhlaví příruba DN 200), hloubka 6 m, 10 ks</t>
  </si>
  <si>
    <t>vytyčení a vyznačení obvodu jednotlivých prostor sanace včetně oplocení 200 m</t>
  </si>
  <si>
    <t>vyhloubení a vystrojení monitorovacích vrtů (napjatá zvodeň - vrtný průměr 200, výstroj 100 mm, perforace, kalník, bentonitové těsnění, jílové těsnění, cementace 0,5 m, hloubka 10 m, nadzení zhlaví 3 ks (vrty MS3B, HP4B, HP-5B)</t>
  </si>
  <si>
    <t>monitoring F-CH parametrů vod (teplota, OPR, vodivost, pH, O2)</t>
  </si>
  <si>
    <t>monitoring čerpaných vrtů a zasakovaného množství</t>
  </si>
  <si>
    <t>onsite monitoring (teplota, hladiny p.v.) aplikační vrty technologie PAL a ISCO - (6 osazených vrtů datalogerem, vyhodnocení)</t>
  </si>
  <si>
    <t>Likvidace nepotřebných vrtů po skončení sanace</t>
  </si>
  <si>
    <t>Likvidace vrtného jádra z nových HG vrtů</t>
  </si>
  <si>
    <t>technická zpráva z likvidace vrtů (příloha závěrečné zprávy sanace)</t>
  </si>
  <si>
    <t>zpráva</t>
  </si>
  <si>
    <t>geologický dozor - likvidace nepotřebných vrtů (50 ks)</t>
  </si>
  <si>
    <t>Provoz dekontaminační technologie vč. spotřeby el. energie</t>
  </si>
  <si>
    <r>
      <t>Zasakování předčištěných vod do podzemních vod</t>
    </r>
    <r>
      <rPr>
        <sz val="10"/>
        <color rgb="FFFF0000"/>
        <rFont val="Arial"/>
        <family val="2"/>
      </rPr>
      <t xml:space="preserve"> </t>
    </r>
  </si>
  <si>
    <r>
      <t>Sorpční materiály pro provoz dekontaminační stanice (aktivní uhlí, fibroil)</t>
    </r>
    <r>
      <rPr>
        <sz val="10"/>
        <color rgb="FFFF0000"/>
        <rFont val="Arial"/>
        <family val="2"/>
      </rPr>
      <t xml:space="preserve"> </t>
    </r>
  </si>
  <si>
    <t>Intenzifikační technologie - nákup a dovoz PAL</t>
  </si>
  <si>
    <t>Intenzifikační technologie - nákup a dovoz činidel pro ISCO</t>
  </si>
  <si>
    <t>vybudování manipulační plochy (drtička stavebních konstrukcí) se zpevněným povrchem (panelová plocha, 256 m2)</t>
  </si>
  <si>
    <t>vybudování mezideponie nekontaminovaného materiálu se zpevněným povrchem (panelová plocha, 1140 m2, oplocení 110 m)</t>
  </si>
  <si>
    <t>přeložení inženýrských sítí (elektřina 150 m, 3x sloup, voda 260 m)</t>
  </si>
  <si>
    <t>odstranění kontaminovaných zemin uložením na biodegradační plochu (mimo areál)</t>
  </si>
  <si>
    <t>odběr vzorků zemin - směsných</t>
  </si>
  <si>
    <t>hygienický monitoring (pracovního ovzduší) 1x před, 2x v průběhu akce a 1x po skončení</t>
  </si>
  <si>
    <t>vyhloubení a vystrojení monitorovacích vrtů (freatická zvodeň - vrtný průměr 200, výstroj 100 mm, perforace, kalník, bentonitové těsnění, jílové těsnění, cementace 0,5 m, hloubka 6 m, nadzení zhlaví 3 ks (vrty MS3A, HP4A, HP-5A)</t>
  </si>
  <si>
    <t>šachtice nových vrtů (betonová skruž 600 mm * 500 mm *75 mm s víkem) včetně usazení, doprava</t>
  </si>
  <si>
    <t>vzorkař - manažer vzorkování odpadů a manažer vzorkování vod</t>
  </si>
  <si>
    <t xml:space="preserve">Výměna sorbentů aj. materiálů dekontaminační stanice </t>
  </si>
  <si>
    <t>kg</t>
  </si>
  <si>
    <t>m2</t>
  </si>
  <si>
    <t>90500000-2</t>
  </si>
  <si>
    <t>Služby související s likvidací odpadů a odpady</t>
  </si>
  <si>
    <t>Práce spojené s přípravou staveniště</t>
  </si>
  <si>
    <t>Instalace sanačních objektů - drén JIH</t>
  </si>
  <si>
    <t>Instalace sanačních objektů - vrty</t>
  </si>
  <si>
    <t>Stavební čerpání ze sanačního výkopu - drén Říčka</t>
  </si>
  <si>
    <t>zpracování žádostí pro povolení (vodoprávní úřad, stavební úřad, krajský úřad, územní rozhodnutí, atd.)</t>
  </si>
  <si>
    <t>vytyčení plochy pro parkování stavební mechanizace (stávající panelová plocha 1370 m2)</t>
  </si>
  <si>
    <t xml:space="preserve">instalace drenážního potrubí DN 300 mm, HDPE - PN10, příprava perforace, doprava </t>
  </si>
  <si>
    <t xml:space="preserve">instalace drenážního potrubí DN 150 mm, HDPE - PN10, příprava perforace, doprava </t>
  </si>
  <si>
    <t>drenážní štěrk, fr. 16-32, mocnost 2,4 m, šířka 1m, délka 121 m. (napjatá zvodeň), doprava</t>
  </si>
  <si>
    <t>drenážní štěrk, fr. 16-32, mocnost 0,7 m, šířka 1m, délka 121 m. (freatická zvodeň), doprava</t>
  </si>
  <si>
    <t>revizní šachty pr. 1000 mm * 500mm * 80 mm, beton s víkem, usazení, doprava</t>
  </si>
  <si>
    <t>osazení čerpadly jímacích šachtic</t>
  </si>
  <si>
    <t>bentonit, mocnost 0,5 m, šířka 1m, délka 121 m.(mezi zvodněmi), doprava</t>
  </si>
  <si>
    <t>jíl,  mocnost 3,2 m, šířka 1m, délka 121 m.(mezi zvodněmi) a mocnost 1,7 m *121 m2 (k povrchu), doprava</t>
  </si>
  <si>
    <t>naložení a odvoz kontaminovaných zemin na biodegradační plochu mimo areál, (75% celku) 772 m3*1,8 t/m3</t>
  </si>
  <si>
    <t>oplocení - demontáž stávajícího oplocení, opětovná montáž</t>
  </si>
  <si>
    <t>dočasné zatrubnění povrchového toku v délce 250m, PVC DN  1000, po dobu výstavby</t>
  </si>
  <si>
    <t>vyhloubení sanační drenáže do hloubky 7,0 m p.t., délka úseků 18+32+31+33+18+5+25+31m, šíře 1 m, včetně pažení výkopu</t>
  </si>
  <si>
    <t xml:space="preserve">instalace drenážního potrubí DN 300 mm, PEHD, příprava perforace, doprava </t>
  </si>
  <si>
    <t xml:space="preserve">instalace drenážního potrubí DN 2*150 mm, PEHD, příprava perforace, doprava </t>
  </si>
  <si>
    <t>drenážní štěrk, fr. 16-32, mocnost 1,0 m, šířka 1m, délka 193 m. (napjatá zvodeň), doprava</t>
  </si>
  <si>
    <t>drenážní štěrk, fr. 16-32, mocnost 1,0 m, šířka 1m, délka 132 m. (freatická zvodeň), doprava</t>
  </si>
  <si>
    <t>bentonit, mocnost 0,5 m, šířka 1m, délka 193 m (mezi zvodněmi), doprava</t>
  </si>
  <si>
    <t>jíl, mocnost 2,5 m, šířka 1m, délka 193 m (mezi zvodněmi) a mocnost 2,0 m *193 m2 (k povrchu), doprava</t>
  </si>
  <si>
    <t>naložení a přemístění nekontaminovaných zemin na mezideponii v místě sanace (do 250 m) ( 25% celku 1030) 257 m3 * 1,8 t/m3</t>
  </si>
  <si>
    <t>naložení a přemístění nekontaminovaných zemin na mezideponii v místě sanace (do 250 m) (25% z celku 1351 m3)</t>
  </si>
  <si>
    <t xml:space="preserve">naložení a odvoz kontaminovaných zemin na biodegradační plochu (mimo areál) 1014 m3 * 1,8 t/m3 (75% z celku 1351 m3) </t>
  </si>
  <si>
    <t>doprava vrtné soupravy pro realizaci protlaků</t>
  </si>
  <si>
    <t>zpevněné plochy pro stavební mechanizaci pro protlak</t>
  </si>
  <si>
    <t>řízený protlak z PEHD DN 300 (délka 110 m) + signalizační vodič</t>
  </si>
  <si>
    <t xml:space="preserve">instalace drenážního potrubí DN 300 mm v protlaku, PEHD, příprava perforace, doprava </t>
  </si>
  <si>
    <t xml:space="preserve">naložení a odvoz kontaminovaných zemin na biodegradační plochu (mimo areál) z protlaku </t>
  </si>
  <si>
    <t>vyhloubení šachtice pro napojení svislého potrubí k drén protlaku + zapažení + napojení revizního potrubí</t>
  </si>
  <si>
    <t>vyhloubení sanační drenáže do hloubky 8,5 m p.t., délka 121 m, šíře 1 m, včetně zajištění pažení výkopu</t>
  </si>
  <si>
    <t>Instalace sanačních objektů - obnova drénu Říčka (kopaný drén 193 m, protlak v délce 110 m) - maximální rozsah</t>
  </si>
  <si>
    <t>Zásyp výkopových jam a konečná úprava terénu - *maximální rozsah se započtením nejistoty v rozsahu 15%</t>
  </si>
  <si>
    <t>Odstranění zemin nesaturované zóny - *maximální rozsah se započtením nejistoty v rozsahu 15%</t>
  </si>
  <si>
    <t>Demolice stávajících objektů a nakládání se vzniklým materiálem - *maximální rozsah se započtením nejistoty v rozsahu 15%</t>
  </si>
  <si>
    <t>demolice kovových konstrukcí vč. naložení a odstranění*</t>
  </si>
  <si>
    <t>demolice nekontaminovaných dřevěných konstrukcí vč. naložení a odstranění*</t>
  </si>
  <si>
    <t>demolice zdiva (3685 m3 * 2,0 t/m3), betonů (1827 m3 * 2,4t/m3) *</t>
  </si>
  <si>
    <t>drcení stavební suti a třídění druhotných surovin (kov, dřevo, jiné materiály)  - mobilní drtička v místě staveniště *</t>
  </si>
  <si>
    <t>naložení a odvoz kontaminované stavební suti na biodegradační plochu (mimo areál) *</t>
  </si>
  <si>
    <t>odstranění kontaminované stavební suti uložením na biodegradační plochu (mimo areál) *</t>
  </si>
  <si>
    <t>naložení a přemístění nekontaminovaného materiálu na mezideponii (nekontaminované zdivo, betony) v místě sanace (do 250 m)*</t>
  </si>
  <si>
    <t>odtěžba zemin (kolový, pásový bagr) (pod budovami 2535m2 * 4 m + okolí budov 1865 m2 * 2 m) *</t>
  </si>
  <si>
    <t>odstranění kontaminovaných zemin uložením na biodegradační plochu (mimo areál )*</t>
  </si>
  <si>
    <t>naložení a odvoz kontaminovaných zemin na biodegradační plochu (mimo areál) 15951 m3*1,8 t/m3 *</t>
  </si>
  <si>
    <t>naložení a přemístění nekontaminovaného materiálu z mezideponie do výkopů v místě sanace (do 250 m) *</t>
  </si>
  <si>
    <t>nákup a dovoz materiálu na konečnou úpravu terénu (makadam plocha 4400 m2 * 0,50 m)  *</t>
  </si>
  <si>
    <t>zásyp výkopových jam a hutnění (realizace) *</t>
  </si>
  <si>
    <r>
      <t>nákup a dovoz materiálu na konečnou úpravu terénu (živice 1220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 *</t>
    </r>
  </si>
  <si>
    <t>konečná úprava povrchu výkopů (asfaltový povrch mocnost 0,1 m) k zamezení expozice a infiltrace vod *</t>
  </si>
  <si>
    <t>zpracování stavební dokumentace - drén Říčka (dle potřebného rozsahu) * na základě výsledků pročištění při doprůzkumu</t>
  </si>
  <si>
    <t>Geodetické zaměření - drénu Říčka (250 m)</t>
  </si>
  <si>
    <t>Architektonické, technické a zeměměřičské služby</t>
  </si>
  <si>
    <t>71610000-7</t>
  </si>
  <si>
    <t>Testování a analýza složení a čistoty</t>
  </si>
  <si>
    <t>90733900-3</t>
  </si>
  <si>
    <t>Čištění nebo sanace znečištěných podzemních vod</t>
  </si>
  <si>
    <t>74742100-7</t>
  </si>
  <si>
    <t>Řízení jiných než stavebních projektů</t>
  </si>
  <si>
    <t>90740000-6</t>
  </si>
  <si>
    <t>Sledování, monitorování znečišťujících látek a sanace</t>
  </si>
  <si>
    <t>60140000-1</t>
  </si>
  <si>
    <t>Nepravidelná osobní doprava</t>
  </si>
  <si>
    <t>Technické projektování</t>
  </si>
  <si>
    <t>71320000-7</t>
  </si>
  <si>
    <t>45111100-9</t>
  </si>
  <si>
    <t>Demoliční práce</t>
  </si>
  <si>
    <t>vrtné práce</t>
  </si>
  <si>
    <t>76300000-6</t>
  </si>
  <si>
    <t>CPV</t>
  </si>
  <si>
    <t>Název kódu CPV</t>
  </si>
  <si>
    <t>90733800-2</t>
  </si>
  <si>
    <t>Drenáž podzemních vod</t>
  </si>
  <si>
    <t>90733700-1</t>
  </si>
  <si>
    <t>Monitorování a kontrola znečištění podzemních vod</t>
  </si>
  <si>
    <t>71315400-3</t>
  </si>
  <si>
    <t>Stavební dozor</t>
  </si>
  <si>
    <t>Stavební čerpání ze sanačního výkopu a okolí (HG vrty) - drén JIH</t>
  </si>
  <si>
    <t>Stavební čerpání ze sanačního výkopu a okolí (HG vrty) (srážkové vody)</t>
  </si>
  <si>
    <t>drén Říčka: regenerace tlakovou vodou, délka dílčích úseků - kopaný drén 18+32+31+33+18+5+25+31m, délka protlaku 110 m (konstrukce potrubí ocel 1x DN 300 (193 m), DN150 (193 + 132 m), 1x PVC DN 220 (110 m), mechanizace, doprava, protokol o realizaci)</t>
  </si>
  <si>
    <t>laboratorní analýzy na stanovení třídy vyluhovatelnosti IIb, dle tab. 2.1 Vyhl. 294/2005 Sb.</t>
  </si>
  <si>
    <t>5.1.</t>
  </si>
  <si>
    <t>5.2.</t>
  </si>
  <si>
    <t>5.3.</t>
  </si>
  <si>
    <t>5.3.1.</t>
  </si>
  <si>
    <t>5.3.1.1.</t>
  </si>
  <si>
    <t>5.3.1.2.</t>
  </si>
  <si>
    <t>5.3.1.3.</t>
  </si>
  <si>
    <t>zařízení staveniště (kancelář, zázemí pracovníků, mobilní WC) - 2 x kontejner rozmeru 3 x 6 m + WC, mobilní váha, mobilní drtička</t>
  </si>
  <si>
    <t>5.3.1.4.</t>
  </si>
  <si>
    <t>5.3.1.5.</t>
  </si>
  <si>
    <t>5.3.1.6.</t>
  </si>
  <si>
    <t>5.3.1.7.</t>
  </si>
  <si>
    <t>zpracování plánu dopravní logistika akce včetně schválení příslušnými orgány</t>
  </si>
  <si>
    <t>Zařízení staveniště a přípravné práce</t>
  </si>
  <si>
    <t>5.3.2.</t>
  </si>
  <si>
    <t>5.3.2.1.</t>
  </si>
  <si>
    <t>5.3.2.2.</t>
  </si>
  <si>
    <t>5.3.2.3.</t>
  </si>
  <si>
    <t>5.3.2.4.</t>
  </si>
  <si>
    <t>5.3.2.5.</t>
  </si>
  <si>
    <t>5.3.2.6.</t>
  </si>
  <si>
    <t>5.3.2.7.</t>
  </si>
  <si>
    <t>5.3.3.</t>
  </si>
  <si>
    <t>5.3.3.2.</t>
  </si>
  <si>
    <t>5.3.3.3.</t>
  </si>
  <si>
    <t>5.3.3.1.</t>
  </si>
  <si>
    <t>5.3.4.</t>
  </si>
  <si>
    <t>5.2.1.</t>
  </si>
  <si>
    <t>5.2.1.1.</t>
  </si>
  <si>
    <t>5.2.1.2.</t>
  </si>
  <si>
    <t>5.2.1.3.</t>
  </si>
  <si>
    <t>5.2.1.4.</t>
  </si>
  <si>
    <t>5.2.1.5.</t>
  </si>
  <si>
    <t>5.2.1.6.</t>
  </si>
  <si>
    <t>5.2.1.7.</t>
  </si>
  <si>
    <t>5.2.1.8.</t>
  </si>
  <si>
    <t>5.2.1.9.</t>
  </si>
  <si>
    <t>5.2.1.10.</t>
  </si>
  <si>
    <t>5.2.1.11.</t>
  </si>
  <si>
    <t>5.2.1.12.</t>
  </si>
  <si>
    <t>5.2.1.13.</t>
  </si>
  <si>
    <t>5.1.1.</t>
  </si>
  <si>
    <t>5.3.4.1.</t>
  </si>
  <si>
    <t>5.3.4.2.</t>
  </si>
  <si>
    <t>5.3.4.3.</t>
  </si>
  <si>
    <t>5.3.4.4.</t>
  </si>
  <si>
    <t>5.3.4.5.</t>
  </si>
  <si>
    <t>5.3.4.6.</t>
  </si>
  <si>
    <t>5.3.4.7.</t>
  </si>
  <si>
    <t>5.3.4.8.</t>
  </si>
  <si>
    <t>5.3.4.9.</t>
  </si>
  <si>
    <t>5.3.4.10.</t>
  </si>
  <si>
    <t>5.3.4.11.</t>
  </si>
  <si>
    <t>5.3.4.12.</t>
  </si>
  <si>
    <t>vážení nekontaminovaných materiálů (stavební suť + zemin z výkopů, drénu), mobilní váha, před uložením do výkopu *</t>
  </si>
  <si>
    <t>nákup a dovoz externího inertního materiálu (kvalifikovaný odhad) vyhovuje Tab.10.1 a10.2 Vyhl. 294/2005Sb.  *</t>
  </si>
  <si>
    <t>5.3.5.</t>
  </si>
  <si>
    <t>5.3.5.1.</t>
  </si>
  <si>
    <t>5.3.5.2.</t>
  </si>
  <si>
    <t>5.3.5.3</t>
  </si>
  <si>
    <t>5.3.5.4.</t>
  </si>
  <si>
    <t>5.3.5.5.</t>
  </si>
  <si>
    <t>5.3.6.</t>
  </si>
  <si>
    <t>5.3.6.1.</t>
  </si>
  <si>
    <t>5.3.6.2.</t>
  </si>
  <si>
    <t>5.3.6.3.</t>
  </si>
  <si>
    <t>5.3.6.4.</t>
  </si>
  <si>
    <t>5.3.6.5.</t>
  </si>
  <si>
    <t>5.3.6.6.</t>
  </si>
  <si>
    <t>5.3.6.7.</t>
  </si>
  <si>
    <t>5.3.6.8.</t>
  </si>
  <si>
    <t>5.3.6.9.</t>
  </si>
  <si>
    <t>5.3.5.6.</t>
  </si>
  <si>
    <t>odstranění dehtů (nakládka, doprava na koncové zařízení, likvidace - termická) *</t>
  </si>
  <si>
    <t>Likvidace odloučených dehtů (nakládka, doprava na koncové zažízení, likvidace-termická)</t>
  </si>
  <si>
    <t>Likvidace kontaminovaných sorbentů aj. materiálů dekontaminační stanice včteně nakládky, dopravy a likvidace</t>
  </si>
  <si>
    <t>5.3.7.</t>
  </si>
  <si>
    <t>5.3.7.1.</t>
  </si>
  <si>
    <t>5.3.7.2</t>
  </si>
  <si>
    <t>5.3.7.3.</t>
  </si>
  <si>
    <t>5.3.7.4.</t>
  </si>
  <si>
    <t>5.3.7.5.</t>
  </si>
  <si>
    <t>5.3.7.6.</t>
  </si>
  <si>
    <t>5.3.7.7.</t>
  </si>
  <si>
    <t>5.3.7.8.</t>
  </si>
  <si>
    <t>5.4.</t>
  </si>
  <si>
    <t>5.4.1.</t>
  </si>
  <si>
    <t>5.4.1.1.</t>
  </si>
  <si>
    <t>5.4.1.2.</t>
  </si>
  <si>
    <t>5.4.1.3.</t>
  </si>
  <si>
    <t>5.4.1.4.</t>
  </si>
  <si>
    <t>5.4.1.5.</t>
  </si>
  <si>
    <t>5.4.2.</t>
  </si>
  <si>
    <t>5.4.2.1.</t>
  </si>
  <si>
    <t>5.4.2.2.</t>
  </si>
  <si>
    <t>5.4.2.3</t>
  </si>
  <si>
    <t>5.4.2.4.</t>
  </si>
  <si>
    <t>5.4.2.5.</t>
  </si>
  <si>
    <t>5.4.2.6.</t>
  </si>
  <si>
    <t>5.4.2.7.</t>
  </si>
  <si>
    <t>5.4.2.8.</t>
  </si>
  <si>
    <t>5.4.2.9.</t>
  </si>
  <si>
    <t>5.4.2.10.</t>
  </si>
  <si>
    <t>5.4.2.11.</t>
  </si>
  <si>
    <t>5.4.2.12.</t>
  </si>
  <si>
    <t>5.4.3.</t>
  </si>
  <si>
    <t>5.4.3.1.</t>
  </si>
  <si>
    <t>5.4.3.2.</t>
  </si>
  <si>
    <t>5.4.3.3.</t>
  </si>
  <si>
    <t>5.4.3.4.</t>
  </si>
  <si>
    <t>5.4.3.5.</t>
  </si>
  <si>
    <t>5.4.3.6.</t>
  </si>
  <si>
    <t>5.4.3.7.</t>
  </si>
  <si>
    <t>5.4.3.8.</t>
  </si>
  <si>
    <t>5.4.3.9.</t>
  </si>
  <si>
    <t>5.4.3.10.</t>
  </si>
  <si>
    <t>5.4.3.11.</t>
  </si>
  <si>
    <t>5.4.3.12.</t>
  </si>
  <si>
    <t>5.4.3.13.</t>
  </si>
  <si>
    <t>5.4.3.14.</t>
  </si>
  <si>
    <t>5.4.3.15.</t>
  </si>
  <si>
    <t>5.4.3.16.</t>
  </si>
  <si>
    <t>5.4.3.17.</t>
  </si>
  <si>
    <t>5.4.3.18.</t>
  </si>
  <si>
    <t>5.4.3.19.</t>
  </si>
  <si>
    <t>5.4.3.20.</t>
  </si>
  <si>
    <t>5.4.3.21.</t>
  </si>
  <si>
    <t>5.4.4.</t>
  </si>
  <si>
    <t>5.4.4.1.</t>
  </si>
  <si>
    <t>5.4.4.2.</t>
  </si>
  <si>
    <t>5.4.4.3.</t>
  </si>
  <si>
    <t>5.4.4.4.</t>
  </si>
  <si>
    <t>5.4.5.</t>
  </si>
  <si>
    <t>5.4.5.1.</t>
  </si>
  <si>
    <t>5.4.5.2.</t>
  </si>
  <si>
    <t>5.4.5.3.</t>
  </si>
  <si>
    <t>5.1.5.4</t>
  </si>
  <si>
    <t>5.4.6.</t>
  </si>
  <si>
    <t>5.4.6.1.</t>
  </si>
  <si>
    <t>5.4.6.2.</t>
  </si>
  <si>
    <t>5.4.6.3.</t>
  </si>
  <si>
    <t>5.4.6.4.</t>
  </si>
  <si>
    <t>5.4.6.5.</t>
  </si>
  <si>
    <t>5.4.6.6.</t>
  </si>
  <si>
    <t>5.4.6.7.</t>
  </si>
  <si>
    <t>5.4.6.8.</t>
  </si>
  <si>
    <t>5.4.6.9.</t>
  </si>
  <si>
    <t>5.4.6.10.</t>
  </si>
  <si>
    <t>5.4.6.11.</t>
  </si>
  <si>
    <t>5.4.6.12.</t>
  </si>
  <si>
    <t>5.4.6.13.</t>
  </si>
  <si>
    <t>5.4.4.5.</t>
  </si>
  <si>
    <t>instalace aplikačního centra - zastřešený sklad s bezpečnostní vanou proti úniku látek (skladování PAL, ISCO - týdenní spotřeba)</t>
  </si>
  <si>
    <t>5.4.7.</t>
  </si>
  <si>
    <t>5.4.7.1.</t>
  </si>
  <si>
    <t>5.4.7.1.1.</t>
  </si>
  <si>
    <t>5.4.7.1.2.</t>
  </si>
  <si>
    <t>5.4.7.1.3.</t>
  </si>
  <si>
    <t>5.4.7.1.4.</t>
  </si>
  <si>
    <t>5.4.7.1.5.</t>
  </si>
  <si>
    <t>5.4.7.2.</t>
  </si>
  <si>
    <t>5.4.7.2.1.</t>
  </si>
  <si>
    <t>5.4.7.2.2.</t>
  </si>
  <si>
    <t>5.4.7.2.3.</t>
  </si>
  <si>
    <t>5.4.7.2.4.</t>
  </si>
  <si>
    <t>5.4.7.2.5.</t>
  </si>
  <si>
    <t>5.4.7.3.</t>
  </si>
  <si>
    <t>5.4.7.3.1.</t>
  </si>
  <si>
    <t>5.4.7.3.2.</t>
  </si>
  <si>
    <t>5.4.7.3.3.</t>
  </si>
  <si>
    <t>5.4.7.3.4.</t>
  </si>
  <si>
    <t>5.4.7.3.5.</t>
  </si>
  <si>
    <t>5.4.7.4.</t>
  </si>
  <si>
    <t>5.4.7.4.1.</t>
  </si>
  <si>
    <t>5.4.7.4.2.</t>
  </si>
  <si>
    <t>5.4.7.4.3.</t>
  </si>
  <si>
    <t>5.4.7.4.4.</t>
  </si>
  <si>
    <t>5.4.7.4.5.</t>
  </si>
  <si>
    <t>5.4.7.5.</t>
  </si>
  <si>
    <t>5.4.7.5.1.</t>
  </si>
  <si>
    <t>5.4.7.5.2.</t>
  </si>
  <si>
    <t>5.4.7.5.3.</t>
  </si>
  <si>
    <t>5.4.7.5.4.</t>
  </si>
  <si>
    <t>5.4.7.6.</t>
  </si>
  <si>
    <t>5.4.7.6.1.</t>
  </si>
  <si>
    <t>5.4.7.6.2.</t>
  </si>
  <si>
    <t>5.4.7.6.3.</t>
  </si>
  <si>
    <t>5.4.7.6.4.</t>
  </si>
  <si>
    <t>5.4.7.4.6.</t>
  </si>
  <si>
    <t>laboratorní analýza TOL ve vzduchu (SKC trubička - výstupy vzduchových filtrů 2 ks měsíčně)</t>
  </si>
  <si>
    <t>odběr vzorků ze sanační stanice (vstup a výstup měsíčně vody včetně vzdušnin)</t>
  </si>
  <si>
    <t>5.4.7.5.5.</t>
  </si>
  <si>
    <t>monitoring hladin ve vrtech a povrch. toku (provozní, kvartální)</t>
  </si>
  <si>
    <t>5.4.8.</t>
  </si>
  <si>
    <t>5.4.8.2.</t>
  </si>
  <si>
    <t>5.4.8.1.</t>
  </si>
  <si>
    <t>5.4.9.</t>
  </si>
  <si>
    <t>5.4.9.1.</t>
  </si>
  <si>
    <t>5.4.9.2.</t>
  </si>
  <si>
    <t>5.4.9.3.</t>
  </si>
  <si>
    <t>5.4.9.4.</t>
  </si>
  <si>
    <t>5.4.9.5.</t>
  </si>
  <si>
    <t>5.4.9.6.</t>
  </si>
  <si>
    <t>5.4.9.7.</t>
  </si>
  <si>
    <t>5.4.9.8.</t>
  </si>
  <si>
    <t>5.4.10.</t>
  </si>
  <si>
    <t>5.4.10.2.</t>
  </si>
  <si>
    <t>5.4.10.3.</t>
  </si>
  <si>
    <t>5.4.10.4.</t>
  </si>
  <si>
    <t>5.4.10.5.</t>
  </si>
  <si>
    <t>5.4.10.1.</t>
  </si>
  <si>
    <t>Závěrečný monitoring (50 objektů, 1 kolo) - podzemní vody</t>
  </si>
  <si>
    <t>Závěrečný monitoring zemin sanace - nesaturované zóny</t>
  </si>
  <si>
    <t>5.5.</t>
  </si>
  <si>
    <t>5.5.1.</t>
  </si>
  <si>
    <t>5.5.2.</t>
  </si>
  <si>
    <t>Prokázání dosažení sílových parametrů nápravných opatření</t>
  </si>
  <si>
    <t>5.5.1.1.</t>
  </si>
  <si>
    <t>5.5.1.2.</t>
  </si>
  <si>
    <t>5.5.1.3.</t>
  </si>
  <si>
    <t>5.5.1.4.</t>
  </si>
  <si>
    <t>5.5.1.5.</t>
  </si>
  <si>
    <t>5.5.2.1.</t>
  </si>
  <si>
    <t>5.5.2.2.</t>
  </si>
  <si>
    <t>5.5.2.3.</t>
  </si>
  <si>
    <t>5.5.2.4.</t>
  </si>
  <si>
    <t>5.5.2.5.</t>
  </si>
  <si>
    <t>5.5.2.6.</t>
  </si>
  <si>
    <t>Sled a řízení sanace in situ</t>
  </si>
  <si>
    <t>Sled a řízení sanace ex situ</t>
  </si>
  <si>
    <t>Kapitola v projektu</t>
  </si>
  <si>
    <t>Vypracování projektové dokumentace včetně projednání</t>
  </si>
  <si>
    <t>5.1.2.</t>
  </si>
  <si>
    <t>5.1.3.</t>
  </si>
  <si>
    <t>5.1.4.</t>
  </si>
  <si>
    <t>5.1.5.</t>
  </si>
  <si>
    <t>5.1.6.</t>
  </si>
  <si>
    <t>5.1.7.</t>
  </si>
  <si>
    <t>5.1.8.</t>
  </si>
  <si>
    <t>5.1.9.</t>
  </si>
  <si>
    <t>5.1.10.</t>
  </si>
  <si>
    <t>5.1.11.</t>
  </si>
  <si>
    <t>5.1.12.</t>
  </si>
  <si>
    <t>5.1.13.</t>
  </si>
  <si>
    <t>5.1.14.</t>
  </si>
  <si>
    <t>5.1.15.</t>
  </si>
  <si>
    <t>5.1.16.</t>
  </si>
  <si>
    <t>5.1.17.</t>
  </si>
  <si>
    <t>5.1.18.</t>
  </si>
  <si>
    <t>5.1.19.</t>
  </si>
  <si>
    <t>5.1.20.</t>
  </si>
  <si>
    <t>5.1.21.</t>
  </si>
  <si>
    <t>5.1.22.</t>
  </si>
  <si>
    <t>5.4.7.6.5.</t>
  </si>
  <si>
    <t>monitoirng množství odloučeného kontaminantu ve fázi</t>
  </si>
  <si>
    <t>provozní měření TOL ve vzduchu dekontaminační stanice, PID</t>
  </si>
  <si>
    <t>Příloha B.4 Výkaz výměr: Odstranění staré ekologické zátěže v bývalém areálu "ICEC Šlapanice"</t>
  </si>
  <si>
    <t>5.4.11.</t>
  </si>
  <si>
    <t>5.4.11.1</t>
  </si>
  <si>
    <t>5.4.11.2.</t>
  </si>
  <si>
    <t>5.4.11.3.</t>
  </si>
  <si>
    <t>5.4.11.4.</t>
  </si>
  <si>
    <t>5.4.11.5.</t>
  </si>
  <si>
    <t>5.4.11.6.</t>
  </si>
  <si>
    <t>5.4.11.7.</t>
  </si>
  <si>
    <t>5.4.11.8.</t>
  </si>
  <si>
    <t>5.4.11.9.</t>
  </si>
  <si>
    <t>5.4.11.10.</t>
  </si>
  <si>
    <t>5.4.11.11.</t>
  </si>
  <si>
    <t>5.4.11.12.</t>
  </si>
  <si>
    <t>5.4.11.13.</t>
  </si>
  <si>
    <t>5.4.2.13.</t>
  </si>
  <si>
    <t>5.4.2.14.</t>
  </si>
  <si>
    <t>5.4.2.15.</t>
  </si>
  <si>
    <t>5.4.2.16.</t>
  </si>
  <si>
    <t>odběr vzorků zemin - směsných 1 vz/ 100 m3</t>
  </si>
  <si>
    <t>5.3.7.9.</t>
  </si>
  <si>
    <t>zpracování etapové zprávy ze sanace ex situ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</si>
</sst>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Times New Roman CE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/>
    </xf>
    <xf numFmtId="0" fontId="1" fillId="0" borderId="0">
      <alignment/>
      <protection/>
    </xf>
    <xf numFmtId="0" fontId="1" fillId="0" borderId="0" applyNumberFormat="0" applyFont="0" applyFill="0" applyBorder="0" applyProtection="0">
      <alignment/>
    </xf>
    <xf numFmtId="0" fontId="7" fillId="0" borderId="0">
      <alignment/>
      <protection/>
    </xf>
  </cellStyleXfs>
  <cellXfs count="128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0" xfId="0" applyFont="1" applyBorder="1"/>
    <xf numFmtId="0" fontId="5" fillId="0" borderId="1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/>
    <xf numFmtId="0" fontId="1" fillId="0" borderId="1" xfId="21" applyFont="1" applyFill="1" applyBorder="1" applyAlignment="1">
      <alignment vertical="center"/>
      <protection/>
    </xf>
    <xf numFmtId="0" fontId="1" fillId="0" borderId="1" xfId="21" applyFont="1" applyFill="1" applyBorder="1">
      <alignment/>
      <protection/>
    </xf>
    <xf numFmtId="0" fontId="1" fillId="0" borderId="3" xfId="21" applyFont="1" applyFill="1" applyBorder="1">
      <alignment/>
      <protection/>
    </xf>
    <xf numFmtId="0" fontId="1" fillId="0" borderId="1" xfId="21" applyFont="1" applyFill="1" applyBorder="1" applyAlignment="1">
      <alignment horizontal="center" vertical="center"/>
      <protection/>
    </xf>
    <xf numFmtId="0" fontId="1" fillId="0" borderId="1" xfId="21" applyFont="1" applyFill="1" applyBorder="1" applyAlignment="1">
      <alignment wrapText="1"/>
      <protection/>
    </xf>
    <xf numFmtId="0" fontId="1" fillId="0" borderId="1" xfId="20" applyNumberFormat="1" applyFont="1" applyFill="1" applyBorder="1" applyAlignment="1" applyProtection="1">
      <alignment horizontal="center" vertical="center"/>
      <protection/>
    </xf>
    <xf numFmtId="0" fontId="1" fillId="0" borderId="1" xfId="20" applyNumberFormat="1" applyFont="1" applyFill="1" applyBorder="1" applyAlignment="1" applyProtection="1">
      <alignment horizontal="left" vertical="center" wrapText="1"/>
      <protection/>
    </xf>
    <xf numFmtId="0" fontId="1" fillId="0" borderId="1" xfId="20" applyNumberFormat="1" applyFont="1" applyFill="1" applyBorder="1" applyAlignment="1" applyProtection="1">
      <alignment horizontal="left" vertical="center"/>
      <protection/>
    </xf>
    <xf numFmtId="0" fontId="2" fillId="0" borderId="1" xfId="20" applyNumberFormat="1" applyFont="1" applyFill="1" applyBorder="1" applyAlignment="1" applyProtection="1">
      <alignment horizontal="left" vertical="center"/>
      <protection/>
    </xf>
    <xf numFmtId="0" fontId="2" fillId="0" borderId="1" xfId="20" applyNumberFormat="1" applyFont="1" applyFill="1" applyBorder="1" applyAlignment="1" applyProtection="1">
      <alignment horizontal="center" vertical="center"/>
      <protection/>
    </xf>
    <xf numFmtId="1" fontId="2" fillId="0" borderId="1" xfId="20" applyNumberFormat="1" applyFont="1" applyFill="1" applyBorder="1" applyAlignment="1" applyProtection="1">
      <alignment horizontal="center" vertical="center" wrapText="1"/>
      <protection/>
    </xf>
    <xf numFmtId="3" fontId="1" fillId="0" borderId="1" xfId="20" applyNumberFormat="1" applyFont="1" applyFill="1" applyBorder="1" applyAlignment="1" applyProtection="1">
      <alignment horizontal="center" vertical="center"/>
      <protection/>
    </xf>
    <xf numFmtId="0" fontId="1" fillId="0" borderId="1" xfId="22" applyNumberFormat="1" applyFont="1" applyFill="1" applyBorder="1" applyAlignment="1" applyProtection="1">
      <alignment horizontal="center" vertical="center"/>
      <protection/>
    </xf>
    <xf numFmtId="0" fontId="1" fillId="0" borderId="1" xfId="22" applyNumberFormat="1" applyFont="1" applyFill="1" applyBorder="1" applyAlignment="1" applyProtection="1">
      <alignment horizontal="left" vertical="center"/>
      <protection/>
    </xf>
    <xf numFmtId="0" fontId="3" fillId="0" borderId="1" xfId="22" applyNumberFormat="1" applyFont="1" applyFill="1" applyBorder="1" applyAlignment="1" applyProtection="1">
      <alignment horizontal="center" vertical="center"/>
      <protection/>
    </xf>
    <xf numFmtId="1" fontId="1" fillId="0" borderId="1" xfId="22" applyNumberFormat="1" applyFont="1" applyFill="1" applyBorder="1" applyAlignment="1" applyProtection="1">
      <alignment horizontal="center" vertical="center"/>
      <protection/>
    </xf>
    <xf numFmtId="3" fontId="1" fillId="0" borderId="1" xfId="22" applyNumberFormat="1" applyFont="1" applyFill="1" applyBorder="1" applyAlignment="1" applyProtection="1">
      <alignment horizontal="center" vertical="center"/>
      <protection/>
    </xf>
    <xf numFmtId="0" fontId="1" fillId="0" borderId="0" xfId="21" applyFont="1" applyFill="1" applyBorder="1">
      <alignment/>
      <protection/>
    </xf>
    <xf numFmtId="0" fontId="1" fillId="0" borderId="1" xfId="21" applyFont="1" applyFill="1" applyBorder="1" applyAlignment="1">
      <alignment horizontal="center" vertical="center" wrapText="1"/>
      <protection/>
    </xf>
    <xf numFmtId="0" fontId="1" fillId="0" borderId="0" xfId="21" applyFont="1" applyFill="1" applyBorder="1" applyAlignment="1">
      <alignment wrapText="1"/>
      <protection/>
    </xf>
    <xf numFmtId="0" fontId="4" fillId="0" borderId="1" xfId="0" applyFont="1" applyBorder="1"/>
    <xf numFmtId="0" fontId="4" fillId="2" borderId="2" xfId="0" applyFont="1" applyFill="1" applyBorder="1" applyAlignment="1">
      <alignment/>
    </xf>
    <xf numFmtId="164" fontId="2" fillId="0" borderId="1" xfId="20" applyNumberFormat="1" applyFont="1" applyFill="1" applyBorder="1" applyAlignment="1" applyProtection="1">
      <alignment horizontal="center" vertical="center" wrapText="1"/>
      <protection/>
    </xf>
    <xf numFmtId="164" fontId="1" fillId="0" borderId="1" xfId="22" applyNumberFormat="1" applyFont="1" applyFill="1" applyBorder="1" applyAlignment="1" applyProtection="1">
      <alignment horizontal="center" vertical="center"/>
      <protection/>
    </xf>
    <xf numFmtId="164" fontId="1" fillId="0" borderId="1" xfId="21" applyNumberFormat="1" applyFont="1" applyFill="1" applyBorder="1" applyAlignment="1">
      <alignment horizontal="center" vertical="center"/>
      <protection/>
    </xf>
    <xf numFmtId="0" fontId="1" fillId="0" borderId="3" xfId="21" applyFont="1" applyFill="1" applyBorder="1" applyAlignment="1">
      <alignment horizontal="center" vertical="center"/>
      <protection/>
    </xf>
    <xf numFmtId="0" fontId="1" fillId="0" borderId="0" xfId="21" applyFont="1" applyFill="1" applyBorder="1" applyAlignment="1">
      <alignment horizontal="center" vertical="center"/>
      <protection/>
    </xf>
    <xf numFmtId="164" fontId="5" fillId="0" borderId="0" xfId="0" applyNumberFormat="1" applyFont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6" fontId="5" fillId="0" borderId="0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" fontId="2" fillId="0" borderId="1" xfId="20" applyNumberFormat="1" applyFont="1" applyFill="1" applyBorder="1" applyAlignment="1" applyProtection="1">
      <alignment horizontal="right" vertical="center"/>
      <protection/>
    </xf>
    <xf numFmtId="6" fontId="4" fillId="2" borderId="5" xfId="0" applyNumberFormat="1" applyFont="1" applyFill="1" applyBorder="1" applyAlignment="1">
      <alignment horizontal="right" vertical="center"/>
    </xf>
    <xf numFmtId="6" fontId="5" fillId="0" borderId="3" xfId="0" applyNumberFormat="1" applyFont="1" applyBorder="1" applyAlignment="1">
      <alignment horizontal="right" vertical="center"/>
    </xf>
    <xf numFmtId="6" fontId="5" fillId="0" borderId="1" xfId="0" applyNumberFormat="1" applyFont="1" applyBorder="1" applyAlignment="1">
      <alignment horizontal="right" vertical="center"/>
    </xf>
    <xf numFmtId="6" fontId="5" fillId="0" borderId="0" xfId="0" applyNumberFormat="1" applyFont="1" applyBorder="1" applyAlignment="1">
      <alignment horizontal="right" vertical="center"/>
    </xf>
    <xf numFmtId="4" fontId="1" fillId="0" borderId="1" xfId="22" applyNumberFormat="1" applyFont="1" applyFill="1" applyBorder="1" applyAlignment="1" applyProtection="1">
      <alignment horizontal="right" vertical="center"/>
      <protection/>
    </xf>
    <xf numFmtId="6" fontId="5" fillId="0" borderId="5" xfId="0" applyNumberFormat="1" applyFont="1" applyBorder="1" applyAlignment="1">
      <alignment horizontal="right" vertical="center"/>
    </xf>
    <xf numFmtId="6" fontId="4" fillId="0" borderId="1" xfId="0" applyNumberFormat="1" applyFont="1" applyBorder="1" applyAlignment="1">
      <alignment horizontal="right" vertical="center"/>
    </xf>
    <xf numFmtId="6" fontId="5" fillId="0" borderId="1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1" xfId="21" applyFont="1" applyFill="1" applyBorder="1" applyAlignment="1">
      <alignment horizontal="center" vertical="center"/>
      <protection/>
    </xf>
    <xf numFmtId="164" fontId="1" fillId="2" borderId="1" xfId="21" applyNumberFormat="1" applyFont="1" applyFill="1" applyBorder="1" applyAlignment="1">
      <alignment horizontal="center" vertical="center"/>
      <protection/>
    </xf>
    <xf numFmtId="6" fontId="4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4" fillId="0" borderId="0" xfId="0" applyFont="1"/>
    <xf numFmtId="164" fontId="5" fillId="3" borderId="1" xfId="0" applyNumberFormat="1" applyFont="1" applyFill="1" applyBorder="1" applyAlignment="1">
      <alignment horizontal="center" vertical="center"/>
    </xf>
    <xf numFmtId="6" fontId="5" fillId="0" borderId="0" xfId="0" applyNumberFormat="1" applyFont="1" applyAlignment="1">
      <alignment horizontal="right" vertical="center"/>
    </xf>
    <xf numFmtId="0" fontId="1" fillId="0" borderId="2" xfId="20" applyNumberFormat="1" applyFont="1" applyFill="1" applyBorder="1" applyAlignment="1" applyProtection="1">
      <alignment horizontal="left" vertical="center"/>
      <protection/>
    </xf>
    <xf numFmtId="0" fontId="1" fillId="0" borderId="4" xfId="20" applyNumberFormat="1" applyFont="1" applyFill="1" applyBorder="1" applyAlignment="1" applyProtection="1">
      <alignment horizontal="center" vertical="center"/>
      <protection/>
    </xf>
    <xf numFmtId="164" fontId="5" fillId="0" borderId="4" xfId="0" applyNumberFormat="1" applyFont="1" applyFill="1" applyBorder="1" applyAlignment="1">
      <alignment horizontal="center" vertical="center"/>
    </xf>
    <xf numFmtId="0" fontId="5" fillId="0" borderId="0" xfId="0" applyFont="1"/>
    <xf numFmtId="0" fontId="1" fillId="0" borderId="1" xfId="22" applyNumberFormat="1" applyFont="1" applyFill="1" applyBorder="1" applyAlignment="1" applyProtection="1">
      <alignment horizontal="center" vertical="center"/>
      <protection/>
    </xf>
    <xf numFmtId="0" fontId="1" fillId="0" borderId="1" xfId="22" applyNumberFormat="1" applyFont="1" applyFill="1" applyBorder="1" applyAlignment="1" applyProtection="1">
      <alignment horizontal="left" vertical="center"/>
      <protection/>
    </xf>
    <xf numFmtId="3" fontId="1" fillId="0" borderId="1" xfId="22" applyNumberFormat="1" applyFont="1" applyFill="1" applyBorder="1" applyAlignment="1" applyProtection="1">
      <alignment horizontal="center" vertical="center"/>
      <protection/>
    </xf>
    <xf numFmtId="164" fontId="1" fillId="0" borderId="1" xfId="22" applyNumberFormat="1" applyFont="1" applyFill="1" applyBorder="1" applyAlignment="1" applyProtection="1">
      <alignment horizontal="center" vertical="center"/>
      <protection/>
    </xf>
    <xf numFmtId="6" fontId="5" fillId="0" borderId="1" xfId="0" applyNumberFormat="1" applyFont="1" applyBorder="1" applyAlignment="1">
      <alignment horizontal="right" vertical="center"/>
    </xf>
    <xf numFmtId="0" fontId="1" fillId="0" borderId="2" xfId="2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/>
    <xf numFmtId="0" fontId="5" fillId="0" borderId="0" xfId="0" applyFont="1"/>
    <xf numFmtId="0" fontId="1" fillId="0" borderId="1" xfId="20" applyNumberFormat="1" applyFont="1" applyFill="1" applyBorder="1" applyAlignment="1" applyProtection="1">
      <alignment horizontal="center" vertical="center"/>
      <protection/>
    </xf>
    <xf numFmtId="0" fontId="1" fillId="0" borderId="1" xfId="20" applyNumberFormat="1" applyFont="1" applyFill="1" applyBorder="1" applyAlignment="1" applyProtection="1">
      <alignment horizontal="left" vertical="center" wrapText="1"/>
      <protection/>
    </xf>
    <xf numFmtId="0" fontId="1" fillId="0" borderId="1" xfId="20" applyNumberFormat="1" applyFont="1" applyFill="1" applyBorder="1" applyAlignment="1" applyProtection="1">
      <alignment horizontal="left" vertical="center"/>
      <protection/>
    </xf>
    <xf numFmtId="164" fontId="5" fillId="0" borderId="1" xfId="0" applyNumberFormat="1" applyFont="1" applyFill="1" applyBorder="1" applyAlignment="1">
      <alignment horizontal="center" vertical="center"/>
    </xf>
    <xf numFmtId="6" fontId="5" fillId="0" borderId="1" xfId="0" applyNumberFormat="1" applyFont="1" applyBorder="1" applyAlignment="1">
      <alignment horizontal="right" vertical="center"/>
    </xf>
    <xf numFmtId="6" fontId="5" fillId="0" borderId="5" xfId="0" applyNumberFormat="1" applyFont="1" applyBorder="1" applyAlignment="1">
      <alignment horizontal="right" vertical="center"/>
    </xf>
    <xf numFmtId="0" fontId="5" fillId="0" borderId="0" xfId="0" applyFont="1" applyFill="1"/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1" fillId="0" borderId="1" xfId="21" applyFont="1" applyFill="1" applyBorder="1" applyAlignment="1">
      <alignment horizontal="center" vertical="center"/>
      <protection/>
    </xf>
    <xf numFmtId="0" fontId="1" fillId="0" borderId="1" xfId="20" applyNumberFormat="1" applyFont="1" applyFill="1" applyBorder="1" applyAlignment="1" applyProtection="1">
      <alignment horizontal="center" vertical="center"/>
      <protection/>
    </xf>
    <xf numFmtId="0" fontId="1" fillId="0" borderId="1" xfId="20" applyNumberFormat="1" applyFont="1" applyFill="1" applyBorder="1" applyAlignment="1" applyProtection="1">
      <alignment horizontal="left" vertical="center" wrapText="1"/>
      <protection/>
    </xf>
    <xf numFmtId="0" fontId="1" fillId="0" borderId="1" xfId="20" applyNumberFormat="1" applyFont="1" applyFill="1" applyBorder="1" applyAlignment="1" applyProtection="1">
      <alignment horizontal="left" vertical="center"/>
      <protection/>
    </xf>
    <xf numFmtId="0" fontId="1" fillId="0" borderId="1" xfId="22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left"/>
    </xf>
    <xf numFmtId="0" fontId="4" fillId="2" borderId="2" xfId="0" applyFont="1" applyFill="1" applyBorder="1" applyAlignment="1">
      <alignment/>
    </xf>
    <xf numFmtId="164" fontId="4" fillId="2" borderId="4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6" fontId="4" fillId="2" borderId="5" xfId="0" applyNumberFormat="1" applyFont="1" applyFill="1" applyBorder="1" applyAlignment="1">
      <alignment horizontal="right" vertical="center"/>
    </xf>
    <xf numFmtId="6" fontId="5" fillId="0" borderId="1" xfId="0" applyNumberFormat="1" applyFont="1" applyBorder="1" applyAlignment="1">
      <alignment horizontal="right" vertical="center"/>
    </xf>
    <xf numFmtId="6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1" fontId="1" fillId="0" borderId="1" xfId="20" applyNumberFormat="1" applyFont="1" applyFill="1" applyBorder="1" applyAlignment="1" applyProtection="1">
      <alignment horizontal="center" vertical="center"/>
      <protection/>
    </xf>
    <xf numFmtId="0" fontId="1" fillId="0" borderId="1" xfId="22" applyNumberFormat="1" applyFont="1" applyFill="1" applyBorder="1" applyAlignment="1" applyProtection="1">
      <alignment horizontal="left" vertical="center" wrapText="1"/>
      <protection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4" borderId="2" xfId="0" applyFont="1" applyFill="1" applyBorder="1"/>
    <xf numFmtId="0" fontId="5" fillId="4" borderId="4" xfId="0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right" vertical="center"/>
    </xf>
    <xf numFmtId="0" fontId="1" fillId="0" borderId="0" xfId="22" applyNumberFormat="1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left"/>
    </xf>
    <xf numFmtId="0" fontId="4" fillId="2" borderId="2" xfId="0" applyFont="1" applyFill="1" applyBorder="1"/>
    <xf numFmtId="0" fontId="5" fillId="2" borderId="4" xfId="0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6" fontId="5" fillId="2" borderId="5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wrapText="1"/>
    </xf>
    <xf numFmtId="0" fontId="1" fillId="0" borderId="5" xfId="22" applyNumberFormat="1" applyFont="1" applyFill="1" applyBorder="1" applyAlignment="1" applyProtection="1">
      <alignment horizontal="left" vertical="center"/>
      <protection/>
    </xf>
    <xf numFmtId="0" fontId="5" fillId="0" borderId="5" xfId="0" applyFont="1" applyBorder="1" applyAlignment="1">
      <alignment horizontal="left"/>
    </xf>
    <xf numFmtId="14" fontId="5" fillId="0" borderId="1" xfId="0" applyNumberFormat="1" applyFont="1" applyBorder="1"/>
    <xf numFmtId="0" fontId="5" fillId="0" borderId="1" xfId="0" applyFont="1" applyFill="1" applyBorder="1"/>
    <xf numFmtId="0" fontId="1" fillId="0" borderId="4" xfId="22" applyNumberFormat="1" applyFont="1" applyFill="1" applyBorder="1" applyAlignment="1" applyProtection="1">
      <alignment horizontal="center" vertical="center"/>
      <protection/>
    </xf>
    <xf numFmtId="164" fontId="1" fillId="0" borderId="4" xfId="22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/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4" xfId="22"/>
    <cellStyle name="Normální 5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7"/>
  <sheetViews>
    <sheetView tabSelected="1" workbookViewId="0" topLeftCell="A1">
      <selection activeCell="G12" sqref="G12"/>
    </sheetView>
  </sheetViews>
  <sheetFormatPr defaultColWidth="9.140625" defaultRowHeight="15"/>
  <cols>
    <col min="1" max="1" width="10.140625" style="85" bestFit="1" customWidth="1"/>
    <col min="2" max="2" width="13.140625" style="93" customWidth="1"/>
    <col min="3" max="3" width="46.28125" style="1" bestFit="1" customWidth="1"/>
    <col min="4" max="4" width="109.7109375" style="1" customWidth="1"/>
    <col min="5" max="5" width="9.140625" style="5" customWidth="1"/>
    <col min="6" max="6" width="12.140625" style="5" customWidth="1"/>
    <col min="7" max="7" width="13.7109375" style="35" customWidth="1"/>
    <col min="8" max="8" width="13.8515625" style="45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2:4" ht="15">
      <c r="B1" s="63" t="s">
        <v>520</v>
      </c>
      <c r="D1" s="63"/>
    </row>
    <row r="2" ht="15">
      <c r="G2" s="99"/>
    </row>
    <row r="3" spans="1:8" ht="25.5">
      <c r="A3" s="118" t="s">
        <v>494</v>
      </c>
      <c r="B3" s="106" t="s">
        <v>252</v>
      </c>
      <c r="C3" s="107" t="s">
        <v>253</v>
      </c>
      <c r="D3" s="16" t="s">
        <v>0</v>
      </c>
      <c r="E3" s="17" t="s">
        <v>1</v>
      </c>
      <c r="F3" s="18" t="s">
        <v>2</v>
      </c>
      <c r="G3" s="30" t="s">
        <v>3</v>
      </c>
      <c r="H3" s="46" t="s">
        <v>4</v>
      </c>
    </row>
    <row r="4" spans="4:8" ht="15">
      <c r="D4" s="108" t="s">
        <v>93</v>
      </c>
      <c r="E4" s="109"/>
      <c r="F4" s="109"/>
      <c r="G4" s="110"/>
      <c r="H4" s="111"/>
    </row>
    <row r="5" spans="1:8" ht="15">
      <c r="A5" s="86" t="s">
        <v>264</v>
      </c>
      <c r="D5" s="29" t="s">
        <v>48</v>
      </c>
      <c r="E5" s="42"/>
      <c r="F5" s="42"/>
      <c r="G5" s="36"/>
      <c r="H5" s="47">
        <f>SUM(H6:H27)</f>
        <v>0</v>
      </c>
    </row>
    <row r="6" spans="1:8" ht="15">
      <c r="A6" s="86" t="s">
        <v>305</v>
      </c>
      <c r="B6" s="119" t="s">
        <v>64</v>
      </c>
      <c r="C6" s="92" t="s">
        <v>180</v>
      </c>
      <c r="D6" s="10" t="s">
        <v>32</v>
      </c>
      <c r="E6" s="33" t="s">
        <v>6</v>
      </c>
      <c r="F6" s="33">
        <v>8</v>
      </c>
      <c r="G6" s="37"/>
      <c r="H6" s="48">
        <f>F6*G6</f>
        <v>0</v>
      </c>
    </row>
    <row r="7" spans="1:8" ht="15">
      <c r="A7" s="86" t="s">
        <v>496</v>
      </c>
      <c r="B7" s="119" t="s">
        <v>64</v>
      </c>
      <c r="C7" s="92" t="s">
        <v>65</v>
      </c>
      <c r="D7" s="9" t="s">
        <v>54</v>
      </c>
      <c r="E7" s="11" t="s">
        <v>6</v>
      </c>
      <c r="F7" s="11">
        <v>4</v>
      </c>
      <c r="G7" s="38"/>
      <c r="H7" s="49">
        <f aca="true" t="shared" si="0" ref="H7:H27">F7*G7</f>
        <v>0</v>
      </c>
    </row>
    <row r="8" spans="1:8" ht="15">
      <c r="A8" s="86" t="s">
        <v>497</v>
      </c>
      <c r="B8" s="119" t="s">
        <v>64</v>
      </c>
      <c r="C8" s="92" t="s">
        <v>65</v>
      </c>
      <c r="D8" s="9" t="s">
        <v>63</v>
      </c>
      <c r="E8" s="11" t="s">
        <v>6</v>
      </c>
      <c r="F8" s="11">
        <v>16</v>
      </c>
      <c r="G8" s="38"/>
      <c r="H8" s="49">
        <f t="shared" si="0"/>
        <v>0</v>
      </c>
    </row>
    <row r="9" spans="1:8" ht="38.25">
      <c r="A9" s="86" t="s">
        <v>498</v>
      </c>
      <c r="B9" s="119" t="s">
        <v>178</v>
      </c>
      <c r="C9" s="92" t="s">
        <v>179</v>
      </c>
      <c r="D9" s="90" t="s">
        <v>262</v>
      </c>
      <c r="E9" s="13" t="s">
        <v>38</v>
      </c>
      <c r="F9" s="13">
        <f>193+110</f>
        <v>303</v>
      </c>
      <c r="G9" s="61"/>
      <c r="H9" s="49">
        <f>F9*G9</f>
        <v>0</v>
      </c>
    </row>
    <row r="10" spans="1:8" ht="15">
      <c r="A10" s="86" t="s">
        <v>499</v>
      </c>
      <c r="B10" s="119" t="s">
        <v>236</v>
      </c>
      <c r="C10" s="92" t="s">
        <v>237</v>
      </c>
      <c r="D10" s="9" t="s">
        <v>47</v>
      </c>
      <c r="E10" s="11" t="s">
        <v>6</v>
      </c>
      <c r="F10" s="11">
        <v>40</v>
      </c>
      <c r="G10" s="38"/>
      <c r="H10" s="49">
        <f t="shared" si="0"/>
        <v>0</v>
      </c>
    </row>
    <row r="11" spans="1:8" ht="15">
      <c r="A11" s="86" t="s">
        <v>500</v>
      </c>
      <c r="B11" s="119" t="s">
        <v>242</v>
      </c>
      <c r="C11" s="92" t="s">
        <v>243</v>
      </c>
      <c r="D11" s="9" t="s">
        <v>49</v>
      </c>
      <c r="E11" s="11" t="s">
        <v>15</v>
      </c>
      <c r="F11" s="11">
        <v>30</v>
      </c>
      <c r="G11" s="38"/>
      <c r="H11" s="49">
        <f t="shared" si="0"/>
        <v>0</v>
      </c>
    </row>
    <row r="12" spans="1:8" ht="15">
      <c r="A12" s="86" t="s">
        <v>501</v>
      </c>
      <c r="B12" s="119" t="s">
        <v>242</v>
      </c>
      <c r="C12" s="92" t="s">
        <v>243</v>
      </c>
      <c r="D12" s="9" t="s">
        <v>50</v>
      </c>
      <c r="E12" s="11" t="s">
        <v>38</v>
      </c>
      <c r="F12" s="11">
        <v>40</v>
      </c>
      <c r="G12" s="38"/>
      <c r="H12" s="49">
        <f t="shared" si="0"/>
        <v>0</v>
      </c>
    </row>
    <row r="13" spans="1:8" ht="15">
      <c r="A13" s="86" t="s">
        <v>502</v>
      </c>
      <c r="B13" s="119" t="s">
        <v>242</v>
      </c>
      <c r="C13" s="92" t="s">
        <v>243</v>
      </c>
      <c r="D13" s="9" t="s">
        <v>143</v>
      </c>
      <c r="E13" s="11" t="s">
        <v>15</v>
      </c>
      <c r="F13" s="11">
        <v>1</v>
      </c>
      <c r="G13" s="38"/>
      <c r="H13" s="49">
        <f t="shared" si="0"/>
        <v>0</v>
      </c>
    </row>
    <row r="14" spans="1:8" ht="15">
      <c r="A14" s="86" t="s">
        <v>503</v>
      </c>
      <c r="B14" s="119" t="s">
        <v>236</v>
      </c>
      <c r="C14" s="92" t="s">
        <v>237</v>
      </c>
      <c r="D14" s="21" t="s">
        <v>95</v>
      </c>
      <c r="E14" s="11" t="s">
        <v>15</v>
      </c>
      <c r="F14" s="11">
        <v>50</v>
      </c>
      <c r="G14" s="40"/>
      <c r="H14" s="49">
        <f t="shared" si="0"/>
        <v>0</v>
      </c>
    </row>
    <row r="15" spans="1:8" ht="15">
      <c r="A15" s="86" t="s">
        <v>504</v>
      </c>
      <c r="B15" s="119" t="s">
        <v>236</v>
      </c>
      <c r="C15" s="92" t="s">
        <v>237</v>
      </c>
      <c r="D15" s="21" t="s">
        <v>94</v>
      </c>
      <c r="E15" s="11" t="s">
        <v>15</v>
      </c>
      <c r="F15" s="11">
        <v>50</v>
      </c>
      <c r="G15" s="40"/>
      <c r="H15" s="49">
        <f t="shared" si="0"/>
        <v>0</v>
      </c>
    </row>
    <row r="16" spans="1:8" ht="15">
      <c r="A16" s="86" t="s">
        <v>505</v>
      </c>
      <c r="B16" s="119" t="s">
        <v>236</v>
      </c>
      <c r="C16" s="92" t="s">
        <v>237</v>
      </c>
      <c r="D16" s="2" t="s">
        <v>96</v>
      </c>
      <c r="E16" s="11" t="s">
        <v>15</v>
      </c>
      <c r="F16" s="11">
        <v>50</v>
      </c>
      <c r="G16" s="40"/>
      <c r="H16" s="49">
        <f t="shared" si="0"/>
        <v>0</v>
      </c>
    </row>
    <row r="17" spans="1:8" ht="15">
      <c r="A17" s="121" t="s">
        <v>506</v>
      </c>
      <c r="B17" s="119" t="s">
        <v>236</v>
      </c>
      <c r="C17" s="92" t="s">
        <v>237</v>
      </c>
      <c r="D17" s="21" t="s">
        <v>263</v>
      </c>
      <c r="E17" s="11" t="s">
        <v>15</v>
      </c>
      <c r="F17" s="11">
        <v>5</v>
      </c>
      <c r="G17" s="38"/>
      <c r="H17" s="49">
        <f t="shared" si="0"/>
        <v>0</v>
      </c>
    </row>
    <row r="18" spans="1:8" ht="15">
      <c r="A18" s="121" t="s">
        <v>507</v>
      </c>
      <c r="B18" s="119" t="s">
        <v>236</v>
      </c>
      <c r="C18" s="92" t="s">
        <v>237</v>
      </c>
      <c r="D18" s="9" t="s">
        <v>97</v>
      </c>
      <c r="E18" s="11" t="s">
        <v>15</v>
      </c>
      <c r="F18" s="11">
        <v>5</v>
      </c>
      <c r="G18" s="38"/>
      <c r="H18" s="49">
        <f t="shared" si="0"/>
        <v>0</v>
      </c>
    </row>
    <row r="19" spans="1:8" ht="15">
      <c r="A19" s="86" t="s">
        <v>508</v>
      </c>
      <c r="B19" s="119" t="s">
        <v>236</v>
      </c>
      <c r="C19" s="92" t="s">
        <v>237</v>
      </c>
      <c r="D19" s="9" t="s">
        <v>174</v>
      </c>
      <c r="E19" s="11" t="s">
        <v>6</v>
      </c>
      <c r="F19" s="11">
        <v>40</v>
      </c>
      <c r="G19" s="38"/>
      <c r="H19" s="49">
        <f t="shared" si="0"/>
        <v>0</v>
      </c>
    </row>
    <row r="20" spans="1:8" ht="15">
      <c r="A20" s="86" t="s">
        <v>509</v>
      </c>
      <c r="B20" s="119" t="s">
        <v>242</v>
      </c>
      <c r="C20" s="92" t="s">
        <v>243</v>
      </c>
      <c r="D20" s="9" t="s">
        <v>52</v>
      </c>
      <c r="E20" s="11" t="s">
        <v>15</v>
      </c>
      <c r="F20" s="11">
        <v>60</v>
      </c>
      <c r="G20" s="38"/>
      <c r="H20" s="49">
        <f t="shared" si="0"/>
        <v>0</v>
      </c>
    </row>
    <row r="21" spans="1:8" ht="15">
      <c r="A21" s="86" t="s">
        <v>510</v>
      </c>
      <c r="B21" s="119" t="s">
        <v>242</v>
      </c>
      <c r="C21" s="92" t="s">
        <v>243</v>
      </c>
      <c r="D21" s="9" t="s">
        <v>53</v>
      </c>
      <c r="E21" s="11" t="s">
        <v>15</v>
      </c>
      <c r="F21" s="11">
        <v>39</v>
      </c>
      <c r="G21" s="38"/>
      <c r="H21" s="49">
        <f t="shared" si="0"/>
        <v>0</v>
      </c>
    </row>
    <row r="22" spans="1:8" ht="15">
      <c r="A22" s="86" t="s">
        <v>511</v>
      </c>
      <c r="B22" s="119" t="s">
        <v>240</v>
      </c>
      <c r="C22" s="92" t="s">
        <v>241</v>
      </c>
      <c r="D22" s="9" t="s">
        <v>139</v>
      </c>
      <c r="E22" s="11" t="s">
        <v>6</v>
      </c>
      <c r="F22" s="11">
        <v>20</v>
      </c>
      <c r="G22" s="38"/>
      <c r="H22" s="49">
        <f t="shared" si="0"/>
        <v>0</v>
      </c>
    </row>
    <row r="23" spans="1:8" ht="15">
      <c r="A23" s="86" t="s">
        <v>512</v>
      </c>
      <c r="B23" s="119" t="s">
        <v>240</v>
      </c>
      <c r="C23" s="92" t="s">
        <v>241</v>
      </c>
      <c r="D23" s="9" t="s">
        <v>138</v>
      </c>
      <c r="E23" s="11" t="s">
        <v>6</v>
      </c>
      <c r="F23" s="11">
        <v>40</v>
      </c>
      <c r="G23" s="38"/>
      <c r="H23" s="49">
        <f t="shared" si="0"/>
        <v>0</v>
      </c>
    </row>
    <row r="24" spans="1:8" ht="15">
      <c r="A24" s="86" t="s">
        <v>513</v>
      </c>
      <c r="B24" s="119" t="s">
        <v>258</v>
      </c>
      <c r="C24" s="92" t="s">
        <v>259</v>
      </c>
      <c r="D24" s="9" t="s">
        <v>98</v>
      </c>
      <c r="E24" s="11" t="s">
        <v>6</v>
      </c>
      <c r="F24" s="11">
        <v>20</v>
      </c>
      <c r="G24" s="38"/>
      <c r="H24" s="49">
        <f t="shared" si="0"/>
        <v>0</v>
      </c>
    </row>
    <row r="25" spans="1:8" ht="15">
      <c r="A25" s="86" t="s">
        <v>514</v>
      </c>
      <c r="B25" s="119" t="s">
        <v>242</v>
      </c>
      <c r="C25" s="92" t="s">
        <v>243</v>
      </c>
      <c r="D25" s="9" t="s">
        <v>56</v>
      </c>
      <c r="E25" s="11" t="s">
        <v>6</v>
      </c>
      <c r="F25" s="11">
        <v>40</v>
      </c>
      <c r="G25" s="38"/>
      <c r="H25" s="49">
        <f t="shared" si="0"/>
        <v>0</v>
      </c>
    </row>
    <row r="26" spans="1:8" ht="15">
      <c r="A26" s="86" t="s">
        <v>515</v>
      </c>
      <c r="B26" s="119" t="s">
        <v>242</v>
      </c>
      <c r="C26" s="92" t="s">
        <v>243</v>
      </c>
      <c r="D26" s="9" t="s">
        <v>46</v>
      </c>
      <c r="E26" s="11" t="s">
        <v>6</v>
      </c>
      <c r="F26" s="11">
        <v>16</v>
      </c>
      <c r="G26" s="38"/>
      <c r="H26" s="49">
        <f t="shared" si="0"/>
        <v>0</v>
      </c>
    </row>
    <row r="27" spans="1:8" ht="15">
      <c r="A27" s="86" t="s">
        <v>516</v>
      </c>
      <c r="B27" s="119" t="s">
        <v>244</v>
      </c>
      <c r="C27" s="92" t="s">
        <v>245</v>
      </c>
      <c r="D27" s="9" t="s">
        <v>55</v>
      </c>
      <c r="E27" s="11" t="s">
        <v>17</v>
      </c>
      <c r="F27" s="11">
        <v>1200</v>
      </c>
      <c r="G27" s="38"/>
      <c r="H27" s="49">
        <f t="shared" si="0"/>
        <v>0</v>
      </c>
    </row>
    <row r="28" spans="1:8" ht="15">
      <c r="A28" s="86"/>
      <c r="D28" s="25"/>
      <c r="E28" s="34"/>
      <c r="F28" s="34"/>
      <c r="G28" s="39"/>
      <c r="H28" s="50"/>
    </row>
    <row r="29" spans="1:8" ht="15">
      <c r="A29" s="86" t="s">
        <v>265</v>
      </c>
      <c r="D29" s="108" t="s">
        <v>92</v>
      </c>
      <c r="E29" s="109"/>
      <c r="F29" s="109"/>
      <c r="G29" s="110"/>
      <c r="H29" s="111"/>
    </row>
    <row r="30" spans="1:8" ht="15">
      <c r="A30" s="86" t="s">
        <v>291</v>
      </c>
      <c r="D30" s="29" t="s">
        <v>495</v>
      </c>
      <c r="E30" s="42"/>
      <c r="F30" s="42"/>
      <c r="G30" s="36"/>
      <c r="H30" s="47">
        <f>SUM(H31:H43)</f>
        <v>0</v>
      </c>
    </row>
    <row r="31" spans="1:8" ht="15">
      <c r="A31" s="86" t="s">
        <v>292</v>
      </c>
      <c r="B31" s="119" t="s">
        <v>64</v>
      </c>
      <c r="C31" s="92" t="s">
        <v>180</v>
      </c>
      <c r="D31" s="9" t="s">
        <v>33</v>
      </c>
      <c r="E31" s="11" t="s">
        <v>5</v>
      </c>
      <c r="F31" s="11">
        <v>1</v>
      </c>
      <c r="G31" s="38"/>
      <c r="H31" s="49">
        <f aca="true" t="shared" si="1" ref="H31:H43">F31*G31</f>
        <v>0</v>
      </c>
    </row>
    <row r="32" spans="1:8" ht="15">
      <c r="A32" s="86" t="s">
        <v>293</v>
      </c>
      <c r="B32" s="120" t="s">
        <v>247</v>
      </c>
      <c r="C32" s="86" t="s">
        <v>246</v>
      </c>
      <c r="D32" s="9" t="s">
        <v>34</v>
      </c>
      <c r="E32" s="11" t="s">
        <v>5</v>
      </c>
      <c r="F32" s="11">
        <v>1</v>
      </c>
      <c r="G32" s="38"/>
      <c r="H32" s="49">
        <f t="shared" si="1"/>
        <v>0</v>
      </c>
    </row>
    <row r="33" spans="1:8" ht="15">
      <c r="A33" s="86" t="s">
        <v>294</v>
      </c>
      <c r="B33" s="120" t="s">
        <v>247</v>
      </c>
      <c r="C33" s="86" t="s">
        <v>246</v>
      </c>
      <c r="D33" s="9" t="s">
        <v>123</v>
      </c>
      <c r="E33" s="11" t="s">
        <v>5</v>
      </c>
      <c r="F33" s="11">
        <v>1</v>
      </c>
      <c r="G33" s="38"/>
      <c r="H33" s="49">
        <f t="shared" si="1"/>
        <v>0</v>
      </c>
    </row>
    <row r="34" spans="1:8" ht="15">
      <c r="A34" s="86" t="s">
        <v>295</v>
      </c>
      <c r="B34" s="120" t="s">
        <v>247</v>
      </c>
      <c r="C34" s="86" t="s">
        <v>246</v>
      </c>
      <c r="D34" s="9" t="s">
        <v>57</v>
      </c>
      <c r="E34" s="11" t="s">
        <v>5</v>
      </c>
      <c r="F34" s="20">
        <v>1</v>
      </c>
      <c r="G34" s="31"/>
      <c r="H34" s="49">
        <f t="shared" si="1"/>
        <v>0</v>
      </c>
    </row>
    <row r="35" spans="1:8" ht="15">
      <c r="A35" s="86" t="s">
        <v>296</v>
      </c>
      <c r="B35" s="120" t="s">
        <v>247</v>
      </c>
      <c r="C35" s="86" t="s">
        <v>246</v>
      </c>
      <c r="D35" s="9" t="s">
        <v>146</v>
      </c>
      <c r="E35" s="11" t="s">
        <v>5</v>
      </c>
      <c r="F35" s="11">
        <v>1</v>
      </c>
      <c r="G35" s="38"/>
      <c r="H35" s="49">
        <f aca="true" t="shared" si="2" ref="H35">F35*G35</f>
        <v>0</v>
      </c>
    </row>
    <row r="36" spans="1:8" ht="15">
      <c r="A36" s="86" t="s">
        <v>297</v>
      </c>
      <c r="B36" s="120" t="s">
        <v>247</v>
      </c>
      <c r="C36" s="86" t="s">
        <v>246</v>
      </c>
      <c r="D36" s="9" t="s">
        <v>58</v>
      </c>
      <c r="E36" s="11" t="s">
        <v>5</v>
      </c>
      <c r="F36" s="11">
        <v>1</v>
      </c>
      <c r="G36" s="38"/>
      <c r="H36" s="49">
        <f t="shared" si="1"/>
        <v>0</v>
      </c>
    </row>
    <row r="37" spans="1:8" ht="15">
      <c r="A37" s="86" t="s">
        <v>298</v>
      </c>
      <c r="B37" s="120" t="s">
        <v>247</v>
      </c>
      <c r="C37" s="86" t="s">
        <v>246</v>
      </c>
      <c r="D37" s="9" t="s">
        <v>233</v>
      </c>
      <c r="E37" s="11" t="s">
        <v>5</v>
      </c>
      <c r="F37" s="11">
        <v>1</v>
      </c>
      <c r="G37" s="38"/>
      <c r="H37" s="49">
        <f t="shared" si="1"/>
        <v>0</v>
      </c>
    </row>
    <row r="38" spans="1:8" ht="15">
      <c r="A38" s="86" t="s">
        <v>299</v>
      </c>
      <c r="B38" s="120" t="s">
        <v>247</v>
      </c>
      <c r="C38" s="86" t="s">
        <v>246</v>
      </c>
      <c r="D38" s="9" t="s">
        <v>184</v>
      </c>
      <c r="E38" s="11" t="s">
        <v>6</v>
      </c>
      <c r="F38" s="11">
        <v>80</v>
      </c>
      <c r="G38" s="38"/>
      <c r="H38" s="49">
        <f t="shared" si="1"/>
        <v>0</v>
      </c>
    </row>
    <row r="39" spans="1:8" ht="15">
      <c r="A39" s="86" t="s">
        <v>300</v>
      </c>
      <c r="B39" s="120" t="s">
        <v>247</v>
      </c>
      <c r="C39" s="86" t="s">
        <v>246</v>
      </c>
      <c r="D39" s="9" t="s">
        <v>59</v>
      </c>
      <c r="E39" s="11" t="s">
        <v>6</v>
      </c>
      <c r="F39" s="11">
        <v>80</v>
      </c>
      <c r="G39" s="38"/>
      <c r="H39" s="49">
        <f t="shared" si="1"/>
        <v>0</v>
      </c>
    </row>
    <row r="40" spans="1:8" ht="15">
      <c r="A40" s="86" t="s">
        <v>301</v>
      </c>
      <c r="B40" s="119" t="s">
        <v>64</v>
      </c>
      <c r="C40" s="92" t="s">
        <v>180</v>
      </c>
      <c r="D40" s="9" t="s">
        <v>35</v>
      </c>
      <c r="E40" s="11" t="s">
        <v>5</v>
      </c>
      <c r="F40" s="11">
        <v>1</v>
      </c>
      <c r="G40" s="38"/>
      <c r="H40" s="49">
        <f t="shared" si="1"/>
        <v>0</v>
      </c>
    </row>
    <row r="41" spans="1:8" ht="15">
      <c r="A41" s="86" t="s">
        <v>302</v>
      </c>
      <c r="B41" s="120" t="s">
        <v>81</v>
      </c>
      <c r="C41" s="86" t="s">
        <v>235</v>
      </c>
      <c r="D41" s="21" t="s">
        <v>66</v>
      </c>
      <c r="E41" s="11" t="s">
        <v>5</v>
      </c>
      <c r="F41" s="23">
        <v>1</v>
      </c>
      <c r="G41" s="31"/>
      <c r="H41" s="49">
        <f t="shared" si="1"/>
        <v>0</v>
      </c>
    </row>
    <row r="42" spans="1:8" ht="15">
      <c r="A42" s="86" t="s">
        <v>303</v>
      </c>
      <c r="B42" s="119" t="s">
        <v>236</v>
      </c>
      <c r="C42" s="92" t="s">
        <v>237</v>
      </c>
      <c r="D42" s="12" t="s">
        <v>144</v>
      </c>
      <c r="E42" s="11" t="s">
        <v>5</v>
      </c>
      <c r="F42" s="11">
        <v>1</v>
      </c>
      <c r="G42" s="38"/>
      <c r="H42" s="49">
        <f aca="true" t="shared" si="3" ref="H42">F42*G42</f>
        <v>0</v>
      </c>
    </row>
    <row r="43" spans="1:8" ht="15">
      <c r="A43" s="86" t="s">
        <v>304</v>
      </c>
      <c r="B43" s="119" t="s">
        <v>236</v>
      </c>
      <c r="C43" s="92" t="s">
        <v>237</v>
      </c>
      <c r="D43" s="12" t="s">
        <v>145</v>
      </c>
      <c r="E43" s="11" t="s">
        <v>5</v>
      </c>
      <c r="F43" s="11">
        <v>1</v>
      </c>
      <c r="G43" s="38"/>
      <c r="H43" s="49">
        <f t="shared" si="1"/>
        <v>0</v>
      </c>
    </row>
    <row r="44" spans="1:8" ht="15">
      <c r="A44" s="86"/>
      <c r="D44" s="27"/>
      <c r="E44" s="34"/>
      <c r="F44" s="34"/>
      <c r="G44" s="39"/>
      <c r="H44" s="50"/>
    </row>
    <row r="45" spans="1:8" ht="15">
      <c r="A45" s="86" t="s">
        <v>266</v>
      </c>
      <c r="D45" s="108" t="s">
        <v>91</v>
      </c>
      <c r="E45" s="109"/>
      <c r="F45" s="109"/>
      <c r="G45" s="110"/>
      <c r="H45" s="111"/>
    </row>
    <row r="46" spans="1:8" ht="15">
      <c r="A46" s="86" t="s">
        <v>267</v>
      </c>
      <c r="C46" s="85"/>
      <c r="D46" s="29" t="s">
        <v>277</v>
      </c>
      <c r="E46" s="42"/>
      <c r="F46" s="42"/>
      <c r="G46" s="36"/>
      <c r="H46" s="47">
        <f>SUM(H47:H53)</f>
        <v>0</v>
      </c>
    </row>
    <row r="47" spans="1:8" ht="15">
      <c r="A47" s="86" t="s">
        <v>268</v>
      </c>
      <c r="B47" s="119" t="s">
        <v>64</v>
      </c>
      <c r="C47" s="21" t="s">
        <v>65</v>
      </c>
      <c r="D47" s="21" t="s">
        <v>271</v>
      </c>
      <c r="E47" s="88" t="s">
        <v>5</v>
      </c>
      <c r="F47" s="23">
        <v>1</v>
      </c>
      <c r="G47" s="31"/>
      <c r="H47" s="49">
        <f aca="true" t="shared" si="4" ref="H47:H52">F47*G47</f>
        <v>0</v>
      </c>
    </row>
    <row r="48" spans="1:8" ht="15">
      <c r="A48" s="86" t="s">
        <v>269</v>
      </c>
      <c r="B48" s="119" t="s">
        <v>64</v>
      </c>
      <c r="C48" s="21" t="s">
        <v>65</v>
      </c>
      <c r="D48" s="21" t="s">
        <v>185</v>
      </c>
      <c r="E48" s="88" t="s">
        <v>5</v>
      </c>
      <c r="F48" s="23">
        <v>1</v>
      </c>
      <c r="G48" s="31"/>
      <c r="H48" s="49">
        <f t="shared" si="4"/>
        <v>0</v>
      </c>
    </row>
    <row r="49" spans="1:8" ht="15">
      <c r="A49" s="86" t="s">
        <v>270</v>
      </c>
      <c r="B49" s="119" t="s">
        <v>64</v>
      </c>
      <c r="C49" s="21" t="s">
        <v>65</v>
      </c>
      <c r="D49" s="21" t="s">
        <v>166</v>
      </c>
      <c r="E49" s="88" t="s">
        <v>5</v>
      </c>
      <c r="F49" s="23">
        <v>1</v>
      </c>
      <c r="G49" s="31"/>
      <c r="H49" s="49">
        <f aca="true" t="shared" si="5" ref="H49">F49*G49</f>
        <v>0</v>
      </c>
    </row>
    <row r="50" spans="1:8" ht="15">
      <c r="A50" s="86" t="s">
        <v>272</v>
      </c>
      <c r="B50" s="119" t="s">
        <v>64</v>
      </c>
      <c r="C50" s="21" t="s">
        <v>65</v>
      </c>
      <c r="D50" s="21" t="s">
        <v>167</v>
      </c>
      <c r="E50" s="88" t="s">
        <v>5</v>
      </c>
      <c r="F50" s="23">
        <v>1</v>
      </c>
      <c r="G50" s="31"/>
      <c r="H50" s="49">
        <f t="shared" si="4"/>
        <v>0</v>
      </c>
    </row>
    <row r="51" spans="1:8" ht="15">
      <c r="A51" s="86" t="s">
        <v>273</v>
      </c>
      <c r="B51" s="119" t="s">
        <v>64</v>
      </c>
      <c r="C51" s="21" t="s">
        <v>65</v>
      </c>
      <c r="D51" s="21" t="s">
        <v>151</v>
      </c>
      <c r="E51" s="88" t="s">
        <v>5</v>
      </c>
      <c r="F51" s="23">
        <v>1</v>
      </c>
      <c r="G51" s="31"/>
      <c r="H51" s="49">
        <f t="shared" si="4"/>
        <v>0</v>
      </c>
    </row>
    <row r="52" spans="1:8" s="85" customFormat="1" ht="15">
      <c r="A52" s="86" t="s">
        <v>274</v>
      </c>
      <c r="B52" s="119" t="s">
        <v>240</v>
      </c>
      <c r="C52" s="92" t="s">
        <v>241</v>
      </c>
      <c r="D52" s="92" t="s">
        <v>276</v>
      </c>
      <c r="E52" s="88" t="s">
        <v>5</v>
      </c>
      <c r="F52" s="23">
        <v>1</v>
      </c>
      <c r="G52" s="73"/>
      <c r="H52" s="101">
        <f t="shared" si="4"/>
        <v>0</v>
      </c>
    </row>
    <row r="53" spans="1:8" ht="15">
      <c r="A53" s="86" t="s">
        <v>275</v>
      </c>
      <c r="B53" s="119" t="s">
        <v>64</v>
      </c>
      <c r="C53" s="21" t="s">
        <v>65</v>
      </c>
      <c r="D53" s="21" t="s">
        <v>168</v>
      </c>
      <c r="E53" s="88" t="s">
        <v>5</v>
      </c>
      <c r="F53" s="23">
        <v>1</v>
      </c>
      <c r="G53" s="31"/>
      <c r="H53" s="49">
        <f>F53*G53</f>
        <v>0</v>
      </c>
    </row>
    <row r="54" spans="1:8" ht="15">
      <c r="A54" s="86"/>
      <c r="C54" s="85"/>
      <c r="D54" s="21"/>
      <c r="E54" s="20"/>
      <c r="F54" s="23"/>
      <c r="G54" s="31"/>
      <c r="H54" s="51"/>
    </row>
    <row r="55" spans="1:8" ht="15">
      <c r="A55" s="86" t="s">
        <v>278</v>
      </c>
      <c r="C55" s="85"/>
      <c r="D55" s="60" t="s">
        <v>217</v>
      </c>
      <c r="E55" s="42"/>
      <c r="F55" s="42"/>
      <c r="G55" s="36"/>
      <c r="H55" s="47">
        <f>SUM(H56:H63)</f>
        <v>0</v>
      </c>
    </row>
    <row r="56" spans="1:8" ht="15">
      <c r="A56" s="86" t="s">
        <v>279</v>
      </c>
      <c r="B56" s="119" t="s">
        <v>67</v>
      </c>
      <c r="C56" s="71" t="s">
        <v>68</v>
      </c>
      <c r="D56" s="71" t="s">
        <v>218</v>
      </c>
      <c r="E56" s="20" t="s">
        <v>7</v>
      </c>
      <c r="F56" s="20">
        <f>200*1.15</f>
        <v>229.99999999999997</v>
      </c>
      <c r="G56" s="31"/>
      <c r="H56" s="49">
        <f aca="true" t="shared" si="6" ref="H56:H63">F56*G56</f>
        <v>0</v>
      </c>
    </row>
    <row r="57" spans="1:8" ht="15">
      <c r="A57" s="86" t="s">
        <v>280</v>
      </c>
      <c r="B57" s="119" t="s">
        <v>67</v>
      </c>
      <c r="C57" s="71" t="s">
        <v>68</v>
      </c>
      <c r="D57" s="71" t="s">
        <v>219</v>
      </c>
      <c r="E57" s="20" t="s">
        <v>7</v>
      </c>
      <c r="F57" s="20">
        <f>50*1.15</f>
        <v>57.49999999999999</v>
      </c>
      <c r="G57" s="31"/>
      <c r="H57" s="49">
        <f t="shared" si="6"/>
        <v>0</v>
      </c>
    </row>
    <row r="58" spans="1:10" ht="15">
      <c r="A58" s="86" t="s">
        <v>281</v>
      </c>
      <c r="B58" s="119" t="s">
        <v>67</v>
      </c>
      <c r="C58" s="71" t="s">
        <v>68</v>
      </c>
      <c r="D58" s="21" t="s">
        <v>220</v>
      </c>
      <c r="E58" s="20" t="s">
        <v>7</v>
      </c>
      <c r="F58" s="24">
        <f>(3685*2+1827*2.4)*1.15</f>
        <v>13518.019999999999</v>
      </c>
      <c r="G58" s="31"/>
      <c r="H58" s="101">
        <f t="shared" si="6"/>
        <v>0</v>
      </c>
      <c r="J58" s="125"/>
    </row>
    <row r="59" spans="1:8" ht="15">
      <c r="A59" s="86" t="s">
        <v>282</v>
      </c>
      <c r="B59" s="119" t="s">
        <v>67</v>
      </c>
      <c r="C59" s="71" t="s">
        <v>68</v>
      </c>
      <c r="D59" s="21" t="s">
        <v>221</v>
      </c>
      <c r="E59" s="20" t="s">
        <v>7</v>
      </c>
      <c r="F59" s="24">
        <f>SUM(F56:F58)</f>
        <v>13805.519999999999</v>
      </c>
      <c r="G59" s="31"/>
      <c r="H59" s="101">
        <f t="shared" si="6"/>
        <v>0</v>
      </c>
    </row>
    <row r="60" spans="1:8" ht="15">
      <c r="A60" s="86" t="s">
        <v>283</v>
      </c>
      <c r="B60" s="119" t="s">
        <v>178</v>
      </c>
      <c r="C60" s="71" t="s">
        <v>179</v>
      </c>
      <c r="D60" s="71" t="s">
        <v>222</v>
      </c>
      <c r="E60" s="20" t="s">
        <v>7</v>
      </c>
      <c r="F60" s="24">
        <f>1983*1.15</f>
        <v>2280.45</v>
      </c>
      <c r="G60" s="31"/>
      <c r="H60" s="101">
        <f t="shared" si="6"/>
        <v>0</v>
      </c>
    </row>
    <row r="61" spans="1:8" ht="15">
      <c r="A61" s="86" t="s">
        <v>284</v>
      </c>
      <c r="B61" s="119" t="s">
        <v>178</v>
      </c>
      <c r="C61" s="71" t="s">
        <v>179</v>
      </c>
      <c r="D61" s="71" t="s">
        <v>223</v>
      </c>
      <c r="E61" s="20" t="s">
        <v>7</v>
      </c>
      <c r="F61" s="24">
        <f>F60</f>
        <v>2280.45</v>
      </c>
      <c r="G61" s="31"/>
      <c r="H61" s="101">
        <f t="shared" si="6"/>
        <v>0</v>
      </c>
    </row>
    <row r="62" spans="1:8" s="85" customFormat="1" ht="15">
      <c r="A62" s="86" t="s">
        <v>285</v>
      </c>
      <c r="B62" s="119" t="s">
        <v>178</v>
      </c>
      <c r="C62" s="92" t="s">
        <v>179</v>
      </c>
      <c r="D62" s="92" t="s">
        <v>337</v>
      </c>
      <c r="E62" s="70" t="s">
        <v>7</v>
      </c>
      <c r="F62" s="72">
        <v>500</v>
      </c>
      <c r="G62" s="73"/>
      <c r="H62" s="101">
        <f t="shared" si="6"/>
        <v>0</v>
      </c>
    </row>
    <row r="63" spans="1:8" s="69" customFormat="1" ht="12.75" customHeight="1">
      <c r="A63" s="86" t="s">
        <v>285</v>
      </c>
      <c r="B63" s="119" t="s">
        <v>83</v>
      </c>
      <c r="C63" s="92" t="s">
        <v>84</v>
      </c>
      <c r="D63" s="105" t="s">
        <v>224</v>
      </c>
      <c r="E63" s="70" t="s">
        <v>7</v>
      </c>
      <c r="F63" s="72">
        <f>F58-(F56+F57)</f>
        <v>13230.519999999999</v>
      </c>
      <c r="G63" s="73"/>
      <c r="H63" s="101">
        <f t="shared" si="6"/>
        <v>0</v>
      </c>
    </row>
    <row r="64" spans="1:8" ht="15">
      <c r="A64" s="86"/>
      <c r="C64" s="85"/>
      <c r="D64" s="21"/>
      <c r="E64" s="20"/>
      <c r="F64" s="24"/>
      <c r="G64" s="31"/>
      <c r="H64" s="49"/>
    </row>
    <row r="65" spans="1:8" ht="15">
      <c r="A65" s="86" t="s">
        <v>286</v>
      </c>
      <c r="C65" s="85"/>
      <c r="D65" s="60" t="s">
        <v>216</v>
      </c>
      <c r="E65" s="42"/>
      <c r="F65" s="42"/>
      <c r="G65" s="36"/>
      <c r="H65" s="47">
        <f>SUM(H66:H68)</f>
        <v>0</v>
      </c>
    </row>
    <row r="66" spans="1:8" ht="14.25">
      <c r="A66" s="86" t="s">
        <v>289</v>
      </c>
      <c r="B66" s="119" t="s">
        <v>74</v>
      </c>
      <c r="C66" s="21" t="s">
        <v>75</v>
      </c>
      <c r="D66" s="21" t="s">
        <v>225</v>
      </c>
      <c r="E66" s="20" t="s">
        <v>36</v>
      </c>
      <c r="F66" s="24">
        <f>(2535*4+1865*2)*1.15</f>
        <v>15950.499999999998</v>
      </c>
      <c r="G66" s="31"/>
      <c r="H66" s="101">
        <f>F66*G66</f>
        <v>0</v>
      </c>
    </row>
    <row r="67" spans="1:8" ht="15">
      <c r="A67" s="86" t="s">
        <v>287</v>
      </c>
      <c r="B67" s="119" t="s">
        <v>78</v>
      </c>
      <c r="C67" s="92" t="s">
        <v>79</v>
      </c>
      <c r="D67" s="21" t="s">
        <v>227</v>
      </c>
      <c r="E67" s="20" t="s">
        <v>7</v>
      </c>
      <c r="F67" s="24">
        <v>28712</v>
      </c>
      <c r="G67" s="31"/>
      <c r="H67" s="49">
        <f>F67*G67</f>
        <v>0</v>
      </c>
    </row>
    <row r="68" spans="1:8" ht="15">
      <c r="A68" s="86" t="s">
        <v>288</v>
      </c>
      <c r="B68" s="119" t="s">
        <v>76</v>
      </c>
      <c r="C68" s="92" t="s">
        <v>77</v>
      </c>
      <c r="D68" s="21" t="s">
        <v>226</v>
      </c>
      <c r="E68" s="20" t="s">
        <v>7</v>
      </c>
      <c r="F68" s="24">
        <f>F67</f>
        <v>28712</v>
      </c>
      <c r="G68" s="31"/>
      <c r="H68" s="49">
        <f aca="true" t="shared" si="7" ref="H68">F68*G68</f>
        <v>0</v>
      </c>
    </row>
    <row r="69" spans="1:8" ht="14.25">
      <c r="A69" s="86"/>
      <c r="C69" s="85"/>
      <c r="D69" s="21"/>
      <c r="E69" s="22"/>
      <c r="F69" s="23"/>
      <c r="G69" s="31"/>
      <c r="H69" s="51"/>
    </row>
    <row r="70" spans="1:8" ht="15">
      <c r="A70" s="86" t="s">
        <v>290</v>
      </c>
      <c r="C70" s="85"/>
      <c r="D70" s="29" t="s">
        <v>215</v>
      </c>
      <c r="E70" s="42"/>
      <c r="F70" s="42"/>
      <c r="G70" s="36"/>
      <c r="H70" s="47">
        <f>SUM(H71:H82)</f>
        <v>0</v>
      </c>
    </row>
    <row r="71" spans="1:8" ht="15">
      <c r="A71" s="86" t="s">
        <v>306</v>
      </c>
      <c r="B71" s="119" t="s">
        <v>242</v>
      </c>
      <c r="C71" s="92" t="s">
        <v>243</v>
      </c>
      <c r="D71" s="21" t="s">
        <v>110</v>
      </c>
      <c r="E71" s="20" t="s">
        <v>70</v>
      </c>
      <c r="F71" s="24">
        <v>60</v>
      </c>
      <c r="G71" s="31"/>
      <c r="H71" s="49">
        <f aca="true" t="shared" si="8" ref="H71:H80">F71*G71</f>
        <v>0</v>
      </c>
    </row>
    <row r="72" spans="1:8" ht="15">
      <c r="A72" s="86" t="s">
        <v>307</v>
      </c>
      <c r="B72" s="119" t="s">
        <v>69</v>
      </c>
      <c r="C72" s="92" t="s">
        <v>71</v>
      </c>
      <c r="D72" s="21" t="s">
        <v>85</v>
      </c>
      <c r="E72" s="20" t="s">
        <v>51</v>
      </c>
      <c r="F72" s="24">
        <v>5</v>
      </c>
      <c r="G72" s="31"/>
      <c r="H72" s="49">
        <f t="shared" si="8"/>
        <v>0</v>
      </c>
    </row>
    <row r="73" spans="1:8" ht="15">
      <c r="A73" s="86" t="s">
        <v>308</v>
      </c>
      <c r="B73" s="119" t="s">
        <v>69</v>
      </c>
      <c r="C73" s="92" t="s">
        <v>71</v>
      </c>
      <c r="D73" s="21" t="s">
        <v>147</v>
      </c>
      <c r="E73" s="20" t="s">
        <v>51</v>
      </c>
      <c r="F73" s="24">
        <v>5</v>
      </c>
      <c r="G73" s="31"/>
      <c r="H73" s="49">
        <f t="shared" si="8"/>
        <v>0</v>
      </c>
    </row>
    <row r="74" spans="1:8" ht="15">
      <c r="A74" s="86" t="s">
        <v>309</v>
      </c>
      <c r="B74" s="119" t="s">
        <v>69</v>
      </c>
      <c r="C74" s="92" t="s">
        <v>71</v>
      </c>
      <c r="D74" s="21" t="s">
        <v>86</v>
      </c>
      <c r="E74" s="20" t="s">
        <v>51</v>
      </c>
      <c r="F74" s="24">
        <v>25</v>
      </c>
      <c r="G74" s="31"/>
      <c r="H74" s="49">
        <f t="shared" si="8"/>
        <v>0</v>
      </c>
    </row>
    <row r="75" spans="1:8" ht="15">
      <c r="A75" s="86" t="s">
        <v>310</v>
      </c>
      <c r="B75" s="119" t="s">
        <v>69</v>
      </c>
      <c r="C75" s="92" t="s">
        <v>71</v>
      </c>
      <c r="D75" s="21" t="s">
        <v>148</v>
      </c>
      <c r="E75" s="20" t="s">
        <v>51</v>
      </c>
      <c r="F75" s="24">
        <v>25</v>
      </c>
      <c r="G75" s="31"/>
      <c r="H75" s="101">
        <f t="shared" si="8"/>
        <v>0</v>
      </c>
    </row>
    <row r="76" spans="1:8" ht="15">
      <c r="A76" s="86" t="s">
        <v>311</v>
      </c>
      <c r="B76" s="119" t="s">
        <v>83</v>
      </c>
      <c r="C76" s="21" t="s">
        <v>84</v>
      </c>
      <c r="D76" s="92" t="s">
        <v>228</v>
      </c>
      <c r="E76" s="20" t="s">
        <v>7</v>
      </c>
      <c r="F76" s="72">
        <f>F77</f>
        <v>16446.747999999996</v>
      </c>
      <c r="G76" s="31"/>
      <c r="H76" s="101">
        <f t="shared" si="8"/>
        <v>0</v>
      </c>
    </row>
    <row r="77" spans="1:8" ht="15">
      <c r="A77" s="86" t="s">
        <v>312</v>
      </c>
      <c r="B77" s="119" t="s">
        <v>67</v>
      </c>
      <c r="C77" s="21" t="s">
        <v>68</v>
      </c>
      <c r="D77" s="21" t="s">
        <v>318</v>
      </c>
      <c r="E77" s="20" t="s">
        <v>7</v>
      </c>
      <c r="F77" s="24">
        <f>(F63+1071)*1.15</f>
        <v>16446.747999999996</v>
      </c>
      <c r="G77" s="31"/>
      <c r="H77" s="101">
        <f t="shared" si="8"/>
        <v>0</v>
      </c>
    </row>
    <row r="78" spans="1:8" ht="14.25">
      <c r="A78" s="86" t="s">
        <v>313</v>
      </c>
      <c r="B78" s="119" t="s">
        <v>87</v>
      </c>
      <c r="C78" s="92" t="s">
        <v>88</v>
      </c>
      <c r="D78" s="21" t="s">
        <v>319</v>
      </c>
      <c r="E78" s="20" t="s">
        <v>36</v>
      </c>
      <c r="F78" s="72">
        <f>7000*1.15</f>
        <v>8049.999999999999</v>
      </c>
      <c r="G78" s="31"/>
      <c r="H78" s="101">
        <f t="shared" si="8"/>
        <v>0</v>
      </c>
    </row>
    <row r="79" spans="1:8" ht="14.25">
      <c r="A79" s="86" t="s">
        <v>314</v>
      </c>
      <c r="B79" s="119" t="s">
        <v>87</v>
      </c>
      <c r="C79" s="92" t="s">
        <v>88</v>
      </c>
      <c r="D79" s="21" t="s">
        <v>230</v>
      </c>
      <c r="E79" s="20" t="s">
        <v>36</v>
      </c>
      <c r="F79" s="24">
        <f>13870*1.15</f>
        <v>15950.499999999998</v>
      </c>
      <c r="G79" s="31"/>
      <c r="H79" s="101">
        <f t="shared" si="8"/>
        <v>0</v>
      </c>
    </row>
    <row r="80" spans="1:8" ht="14.25">
      <c r="A80" s="86" t="s">
        <v>315</v>
      </c>
      <c r="B80" s="119" t="s">
        <v>87</v>
      </c>
      <c r="C80" s="92" t="s">
        <v>88</v>
      </c>
      <c r="D80" s="21" t="s">
        <v>229</v>
      </c>
      <c r="E80" s="20" t="s">
        <v>36</v>
      </c>
      <c r="F80" s="24">
        <f>(4400*0.5)*1.15</f>
        <v>2530</v>
      </c>
      <c r="G80" s="31"/>
      <c r="H80" s="49">
        <f t="shared" si="8"/>
        <v>0</v>
      </c>
    </row>
    <row r="81" spans="1:8" s="69" customFormat="1" ht="14.25">
      <c r="A81" s="86" t="s">
        <v>316</v>
      </c>
      <c r="B81" s="119" t="s">
        <v>87</v>
      </c>
      <c r="C81" s="92" t="s">
        <v>88</v>
      </c>
      <c r="D81" s="71" t="s">
        <v>231</v>
      </c>
      <c r="E81" s="70" t="s">
        <v>36</v>
      </c>
      <c r="F81" s="72">
        <f>1220*1.15</f>
        <v>1403</v>
      </c>
      <c r="G81" s="73"/>
      <c r="H81" s="74">
        <f aca="true" t="shared" si="9" ref="H81">F81*G81</f>
        <v>0</v>
      </c>
    </row>
    <row r="82" spans="1:8" ht="15">
      <c r="A82" s="86" t="s">
        <v>317</v>
      </c>
      <c r="B82" s="119" t="s">
        <v>87</v>
      </c>
      <c r="C82" s="92" t="s">
        <v>88</v>
      </c>
      <c r="D82" s="21" t="s">
        <v>232</v>
      </c>
      <c r="E82" s="20" t="s">
        <v>89</v>
      </c>
      <c r="F82" s="24">
        <f>12200*1.15</f>
        <v>14029.999999999998</v>
      </c>
      <c r="G82" s="31"/>
      <c r="H82" s="49">
        <f aca="true" t="shared" si="10" ref="H82">F82*G82</f>
        <v>0</v>
      </c>
    </row>
    <row r="83" spans="1:8" ht="15">
      <c r="A83" s="86"/>
      <c r="C83" s="85"/>
      <c r="D83" s="21"/>
      <c r="E83" s="20"/>
      <c r="F83" s="20"/>
      <c r="G83" s="31"/>
      <c r="H83" s="49"/>
    </row>
    <row r="84" spans="1:8" ht="15">
      <c r="A84" s="86" t="s">
        <v>320</v>
      </c>
      <c r="C84" s="85"/>
      <c r="D84" s="29" t="s">
        <v>132</v>
      </c>
      <c r="E84" s="42"/>
      <c r="F84" s="42"/>
      <c r="G84" s="36"/>
      <c r="H84" s="47">
        <f>SUM(H85:H90)</f>
        <v>0</v>
      </c>
    </row>
    <row r="85" spans="1:8" ht="15">
      <c r="A85" s="86" t="s">
        <v>321</v>
      </c>
      <c r="B85" s="119" t="s">
        <v>242</v>
      </c>
      <c r="C85" s="92" t="s">
        <v>243</v>
      </c>
      <c r="D85" s="21" t="s">
        <v>141</v>
      </c>
      <c r="E85" s="20" t="s">
        <v>70</v>
      </c>
      <c r="F85" s="20">
        <f>SUM(F86:F89)</f>
        <v>118</v>
      </c>
      <c r="G85" s="31"/>
      <c r="H85" s="49">
        <f aca="true" t="shared" si="11" ref="H85:H90">F85*G85</f>
        <v>0</v>
      </c>
    </row>
    <row r="86" spans="1:8" ht="15">
      <c r="A86" s="86" t="s">
        <v>322</v>
      </c>
      <c r="B86" s="119" t="s">
        <v>236</v>
      </c>
      <c r="C86" s="92" t="s">
        <v>237</v>
      </c>
      <c r="D86" s="21" t="s">
        <v>95</v>
      </c>
      <c r="E86" s="20" t="s">
        <v>51</v>
      </c>
      <c r="F86" s="20">
        <v>55</v>
      </c>
      <c r="G86" s="31"/>
      <c r="H86" s="49">
        <f t="shared" si="11"/>
        <v>0</v>
      </c>
    </row>
    <row r="87" spans="1:8" ht="15">
      <c r="A87" s="86" t="s">
        <v>323</v>
      </c>
      <c r="B87" s="119" t="s">
        <v>236</v>
      </c>
      <c r="C87" s="92" t="s">
        <v>237</v>
      </c>
      <c r="D87" s="21" t="s">
        <v>94</v>
      </c>
      <c r="E87" s="20" t="s">
        <v>51</v>
      </c>
      <c r="F87" s="20">
        <v>55</v>
      </c>
      <c r="G87" s="31"/>
      <c r="H87" s="49">
        <f t="shared" si="11"/>
        <v>0</v>
      </c>
    </row>
    <row r="88" spans="1:8" ht="15">
      <c r="A88" s="86" t="s">
        <v>324</v>
      </c>
      <c r="B88" s="119" t="s">
        <v>236</v>
      </c>
      <c r="C88" s="92" t="s">
        <v>237</v>
      </c>
      <c r="D88" s="21" t="s">
        <v>72</v>
      </c>
      <c r="E88" s="20" t="s">
        <v>51</v>
      </c>
      <c r="F88" s="20">
        <v>4</v>
      </c>
      <c r="G88" s="31"/>
      <c r="H88" s="49">
        <f t="shared" si="11"/>
        <v>0</v>
      </c>
    </row>
    <row r="89" spans="1:8" ht="15">
      <c r="A89" s="86" t="s">
        <v>325</v>
      </c>
      <c r="B89" s="119" t="s">
        <v>236</v>
      </c>
      <c r="C89" s="92" t="s">
        <v>237</v>
      </c>
      <c r="D89" s="21" t="s">
        <v>73</v>
      </c>
      <c r="E89" s="20" t="s">
        <v>51</v>
      </c>
      <c r="F89" s="20">
        <v>4</v>
      </c>
      <c r="G89" s="31"/>
      <c r="H89" s="49">
        <f t="shared" si="11"/>
        <v>0</v>
      </c>
    </row>
    <row r="90" spans="1:8" s="85" customFormat="1" ht="15">
      <c r="A90" s="86" t="s">
        <v>336</v>
      </c>
      <c r="B90" s="119" t="s">
        <v>244</v>
      </c>
      <c r="C90" s="92" t="s">
        <v>245</v>
      </c>
      <c r="D90" s="92" t="s">
        <v>82</v>
      </c>
      <c r="E90" s="70" t="s">
        <v>17</v>
      </c>
      <c r="F90" s="70">
        <v>1000</v>
      </c>
      <c r="G90" s="73"/>
      <c r="H90" s="101">
        <f t="shared" si="11"/>
        <v>0</v>
      </c>
    </row>
    <row r="91" spans="1:8" ht="15">
      <c r="A91" s="86"/>
      <c r="C91" s="85"/>
      <c r="D91" s="21"/>
      <c r="E91" s="20"/>
      <c r="F91" s="23"/>
      <c r="G91" s="31"/>
      <c r="H91" s="51"/>
    </row>
    <row r="92" spans="1:8" ht="15">
      <c r="A92" s="86"/>
      <c r="C92" s="85"/>
      <c r="D92" s="29" t="s">
        <v>131</v>
      </c>
      <c r="E92" s="42"/>
      <c r="F92" s="42"/>
      <c r="G92" s="36"/>
      <c r="H92" s="47">
        <f>SUM(H93:H102)</f>
        <v>0</v>
      </c>
    </row>
    <row r="93" spans="1:8" ht="15">
      <c r="A93" s="86" t="s">
        <v>326</v>
      </c>
      <c r="B93" s="119" t="s">
        <v>242</v>
      </c>
      <c r="C93" s="92" t="s">
        <v>243</v>
      </c>
      <c r="D93" s="21" t="s">
        <v>170</v>
      </c>
      <c r="E93" s="20" t="s">
        <v>70</v>
      </c>
      <c r="F93" s="20">
        <f>SUM(F94:F99)</f>
        <v>617</v>
      </c>
      <c r="G93" s="31"/>
      <c r="H93" s="49">
        <f aca="true" t="shared" si="12" ref="H93:H100">F93*G93</f>
        <v>0</v>
      </c>
    </row>
    <row r="94" spans="1:8" ht="15">
      <c r="A94" s="86" t="s">
        <v>327</v>
      </c>
      <c r="B94" s="119" t="s">
        <v>236</v>
      </c>
      <c r="C94" s="92" t="s">
        <v>237</v>
      </c>
      <c r="D94" s="21" t="s">
        <v>95</v>
      </c>
      <c r="E94" s="20" t="s">
        <v>51</v>
      </c>
      <c r="F94" s="20">
        <v>170</v>
      </c>
      <c r="G94" s="31"/>
      <c r="H94" s="49">
        <f t="shared" si="12"/>
        <v>0</v>
      </c>
    </row>
    <row r="95" spans="1:8" ht="15">
      <c r="A95" s="86" t="s">
        <v>328</v>
      </c>
      <c r="B95" s="119" t="s">
        <v>236</v>
      </c>
      <c r="C95" s="92" t="s">
        <v>237</v>
      </c>
      <c r="D95" s="21" t="s">
        <v>99</v>
      </c>
      <c r="E95" s="20" t="s">
        <v>51</v>
      </c>
      <c r="F95" s="20">
        <v>170</v>
      </c>
      <c r="G95" s="31"/>
      <c r="H95" s="49">
        <f t="shared" si="12"/>
        <v>0</v>
      </c>
    </row>
    <row r="96" spans="1:8" ht="15">
      <c r="A96" s="86" t="s">
        <v>329</v>
      </c>
      <c r="B96" s="119" t="s">
        <v>236</v>
      </c>
      <c r="C96" s="92" t="s">
        <v>237</v>
      </c>
      <c r="D96" s="21" t="s">
        <v>100</v>
      </c>
      <c r="E96" s="20" t="s">
        <v>51</v>
      </c>
      <c r="F96" s="20">
        <v>170</v>
      </c>
      <c r="G96" s="31"/>
      <c r="H96" s="49">
        <f t="shared" si="12"/>
        <v>0</v>
      </c>
    </row>
    <row r="97" spans="1:8" ht="15">
      <c r="A97" s="86" t="s">
        <v>330</v>
      </c>
      <c r="B97" s="119" t="s">
        <v>236</v>
      </c>
      <c r="C97" s="92" t="s">
        <v>237</v>
      </c>
      <c r="D97" s="21" t="s">
        <v>101</v>
      </c>
      <c r="E97" s="20" t="s">
        <v>51</v>
      </c>
      <c r="F97" s="20">
        <v>80</v>
      </c>
      <c r="G97" s="31"/>
      <c r="H97" s="49">
        <f t="shared" si="12"/>
        <v>0</v>
      </c>
    </row>
    <row r="98" spans="1:8" ht="15">
      <c r="A98" s="86" t="s">
        <v>331</v>
      </c>
      <c r="B98" s="119" t="s">
        <v>236</v>
      </c>
      <c r="C98" s="92" t="s">
        <v>237</v>
      </c>
      <c r="D98" s="21" t="s">
        <v>72</v>
      </c>
      <c r="E98" s="20" t="s">
        <v>51</v>
      </c>
      <c r="F98" s="20">
        <v>18</v>
      </c>
      <c r="G98" s="31"/>
      <c r="H98" s="49">
        <f t="shared" si="12"/>
        <v>0</v>
      </c>
    </row>
    <row r="99" spans="1:8" ht="15">
      <c r="A99" s="86" t="s">
        <v>332</v>
      </c>
      <c r="B99" s="119" t="s">
        <v>236</v>
      </c>
      <c r="C99" s="92" t="s">
        <v>237</v>
      </c>
      <c r="D99" s="21" t="s">
        <v>73</v>
      </c>
      <c r="E99" s="20" t="s">
        <v>51</v>
      </c>
      <c r="F99" s="20">
        <v>9</v>
      </c>
      <c r="G99" s="31"/>
      <c r="H99" s="49">
        <f t="shared" si="12"/>
        <v>0</v>
      </c>
    </row>
    <row r="100" spans="1:8" ht="15">
      <c r="A100" s="86" t="s">
        <v>333</v>
      </c>
      <c r="B100" s="119" t="s">
        <v>236</v>
      </c>
      <c r="C100" s="92" t="s">
        <v>237</v>
      </c>
      <c r="D100" s="21" t="s">
        <v>171</v>
      </c>
      <c r="E100" s="20" t="s">
        <v>80</v>
      </c>
      <c r="F100" s="20">
        <v>4</v>
      </c>
      <c r="G100" s="31"/>
      <c r="H100" s="49">
        <f t="shared" si="12"/>
        <v>0</v>
      </c>
    </row>
    <row r="101" spans="1:8" ht="15">
      <c r="A101" s="86" t="s">
        <v>334</v>
      </c>
      <c r="B101" s="119" t="s">
        <v>81</v>
      </c>
      <c r="C101" s="92" t="s">
        <v>75</v>
      </c>
      <c r="D101" s="21" t="s">
        <v>142</v>
      </c>
      <c r="E101" s="20" t="s">
        <v>5</v>
      </c>
      <c r="F101" s="24">
        <v>1</v>
      </c>
      <c r="G101" s="31"/>
      <c r="H101" s="49">
        <f>F101*G101</f>
        <v>0</v>
      </c>
    </row>
    <row r="102" spans="1:8" ht="15">
      <c r="A102" s="86" t="s">
        <v>335</v>
      </c>
      <c r="B102" s="119" t="s">
        <v>244</v>
      </c>
      <c r="C102" s="92" t="s">
        <v>245</v>
      </c>
      <c r="D102" s="21" t="s">
        <v>82</v>
      </c>
      <c r="E102" s="20" t="s">
        <v>17</v>
      </c>
      <c r="F102" s="20">
        <v>1000</v>
      </c>
      <c r="G102" s="31"/>
      <c r="H102" s="49">
        <f>F102*G102</f>
        <v>0</v>
      </c>
    </row>
    <row r="103" spans="1:8" ht="15">
      <c r="A103" s="86"/>
      <c r="C103" s="85"/>
      <c r="D103" s="21"/>
      <c r="E103" s="20"/>
      <c r="F103" s="23"/>
      <c r="G103" s="31"/>
      <c r="H103" s="51"/>
    </row>
    <row r="104" spans="1:8" ht="15">
      <c r="A104" s="86" t="s">
        <v>340</v>
      </c>
      <c r="C104" s="85"/>
      <c r="D104" s="29" t="s">
        <v>493</v>
      </c>
      <c r="E104" s="42"/>
      <c r="F104" s="42"/>
      <c r="G104" s="36"/>
      <c r="H104" s="47">
        <f>SUM(H105:H113)</f>
        <v>0</v>
      </c>
    </row>
    <row r="105" spans="1:8" ht="15">
      <c r="A105" s="86" t="s">
        <v>341</v>
      </c>
      <c r="B105" s="119" t="s">
        <v>240</v>
      </c>
      <c r="C105" s="92" t="s">
        <v>241</v>
      </c>
      <c r="D105" s="21" t="s">
        <v>19</v>
      </c>
      <c r="E105" s="20" t="s">
        <v>6</v>
      </c>
      <c r="F105" s="20">
        <v>400</v>
      </c>
      <c r="G105" s="38"/>
      <c r="H105" s="49">
        <f aca="true" t="shared" si="13" ref="H105:H113">F105*G105</f>
        <v>0</v>
      </c>
    </row>
    <row r="106" spans="1:8" ht="15">
      <c r="A106" s="86" t="s">
        <v>342</v>
      </c>
      <c r="B106" s="119" t="s">
        <v>240</v>
      </c>
      <c r="C106" s="92" t="s">
        <v>241</v>
      </c>
      <c r="D106" s="21" t="s">
        <v>119</v>
      </c>
      <c r="E106" s="20" t="s">
        <v>6</v>
      </c>
      <c r="F106" s="20">
        <v>750</v>
      </c>
      <c r="G106" s="38"/>
      <c r="H106" s="49">
        <f t="shared" si="13"/>
        <v>0</v>
      </c>
    </row>
    <row r="107" spans="1:8" ht="15">
      <c r="A107" s="86" t="s">
        <v>343</v>
      </c>
      <c r="B107" s="119" t="s">
        <v>240</v>
      </c>
      <c r="C107" s="92" t="s">
        <v>241</v>
      </c>
      <c r="D107" s="21" t="s">
        <v>125</v>
      </c>
      <c r="E107" s="20" t="s">
        <v>6</v>
      </c>
      <c r="F107" s="20">
        <v>700</v>
      </c>
      <c r="G107" s="38"/>
      <c r="H107" s="49">
        <f t="shared" si="13"/>
        <v>0</v>
      </c>
    </row>
    <row r="108" spans="1:8" ht="15">
      <c r="A108" s="86" t="s">
        <v>344</v>
      </c>
      <c r="B108" s="119" t="s">
        <v>240</v>
      </c>
      <c r="C108" s="92" t="s">
        <v>241</v>
      </c>
      <c r="D108" s="21" t="s">
        <v>126</v>
      </c>
      <c r="E108" s="20" t="s">
        <v>6</v>
      </c>
      <c r="F108" s="20">
        <v>1500</v>
      </c>
      <c r="G108" s="38"/>
      <c r="H108" s="49">
        <f t="shared" si="13"/>
        <v>0</v>
      </c>
    </row>
    <row r="109" spans="1:8" ht="15">
      <c r="A109" s="86" t="s">
        <v>345</v>
      </c>
      <c r="B109" s="119" t="s">
        <v>240</v>
      </c>
      <c r="C109" s="92" t="s">
        <v>241</v>
      </c>
      <c r="D109" s="15" t="s">
        <v>127</v>
      </c>
      <c r="E109" s="20" t="s">
        <v>6</v>
      </c>
      <c r="F109" s="20">
        <v>600</v>
      </c>
      <c r="G109" s="38"/>
      <c r="H109" s="49">
        <f t="shared" si="13"/>
        <v>0</v>
      </c>
    </row>
    <row r="110" spans="1:8" ht="15">
      <c r="A110" s="86" t="s">
        <v>346</v>
      </c>
      <c r="B110" s="119" t="s">
        <v>240</v>
      </c>
      <c r="C110" s="92" t="s">
        <v>241</v>
      </c>
      <c r="D110" s="21" t="s">
        <v>20</v>
      </c>
      <c r="E110" s="20" t="s">
        <v>6</v>
      </c>
      <c r="F110" s="20">
        <v>150</v>
      </c>
      <c r="G110" s="31"/>
      <c r="H110" s="49">
        <f t="shared" si="13"/>
        <v>0</v>
      </c>
    </row>
    <row r="111" spans="1:8" ht="15">
      <c r="A111" s="86" t="s">
        <v>347</v>
      </c>
      <c r="B111" s="119" t="s">
        <v>242</v>
      </c>
      <c r="C111" s="92" t="s">
        <v>243</v>
      </c>
      <c r="D111" s="21" t="s">
        <v>21</v>
      </c>
      <c r="E111" s="20" t="s">
        <v>6</v>
      </c>
      <c r="F111" s="20">
        <v>80</v>
      </c>
      <c r="G111" s="31"/>
      <c r="H111" s="49">
        <f t="shared" si="13"/>
        <v>0</v>
      </c>
    </row>
    <row r="112" spans="1:8" s="85" customFormat="1" ht="15">
      <c r="A112" s="86" t="s">
        <v>348</v>
      </c>
      <c r="B112" s="119" t="s">
        <v>242</v>
      </c>
      <c r="C112" s="92" t="s">
        <v>243</v>
      </c>
      <c r="D112" s="92" t="s">
        <v>541</v>
      </c>
      <c r="E112" s="88" t="s">
        <v>6</v>
      </c>
      <c r="F112" s="88">
        <v>60</v>
      </c>
      <c r="G112" s="96"/>
      <c r="H112" s="101">
        <f t="shared" si="13"/>
        <v>0</v>
      </c>
    </row>
    <row r="113" spans="1:8" ht="15">
      <c r="A113" s="86" t="s">
        <v>540</v>
      </c>
      <c r="B113" s="119" t="s">
        <v>244</v>
      </c>
      <c r="C113" s="92" t="s">
        <v>245</v>
      </c>
      <c r="D113" s="21" t="s">
        <v>22</v>
      </c>
      <c r="E113" s="20" t="s">
        <v>17</v>
      </c>
      <c r="F113" s="24">
        <v>5000</v>
      </c>
      <c r="G113" s="31"/>
      <c r="H113" s="49">
        <f t="shared" si="13"/>
        <v>0</v>
      </c>
    </row>
    <row r="114" spans="1:7" ht="15">
      <c r="A114" s="86"/>
      <c r="C114" s="3"/>
      <c r="D114" s="3"/>
      <c r="E114" s="55"/>
      <c r="F114" s="43"/>
      <c r="G114" s="39"/>
    </row>
    <row r="115" spans="1:8" ht="15">
      <c r="A115" s="86" t="s">
        <v>349</v>
      </c>
      <c r="C115" s="3"/>
      <c r="D115" s="108" t="s">
        <v>90</v>
      </c>
      <c r="E115" s="109"/>
      <c r="F115" s="109"/>
      <c r="G115" s="110"/>
      <c r="H115" s="111"/>
    </row>
    <row r="116" spans="1:8" ht="15">
      <c r="A116" s="121" t="s">
        <v>350</v>
      </c>
      <c r="D116" s="94" t="s">
        <v>182</v>
      </c>
      <c r="E116" s="98"/>
      <c r="F116" s="98"/>
      <c r="G116" s="95"/>
      <c r="H116" s="100">
        <f>SUM(H117:H121)</f>
        <v>0</v>
      </c>
    </row>
    <row r="117" spans="1:8" ht="25.5">
      <c r="A117" s="86" t="s">
        <v>351</v>
      </c>
      <c r="B117" s="120" t="s">
        <v>251</v>
      </c>
      <c r="C117" s="86" t="s">
        <v>250</v>
      </c>
      <c r="D117" s="14" t="s">
        <v>149</v>
      </c>
      <c r="E117" s="13" t="s">
        <v>38</v>
      </c>
      <c r="F117" s="13">
        <v>100</v>
      </c>
      <c r="G117" s="40"/>
      <c r="H117" s="49">
        <f>F117*G117</f>
        <v>0</v>
      </c>
    </row>
    <row r="118" spans="1:8" ht="25.5">
      <c r="A118" s="86" t="s">
        <v>352</v>
      </c>
      <c r="B118" s="120" t="s">
        <v>251</v>
      </c>
      <c r="C118" s="86" t="s">
        <v>250</v>
      </c>
      <c r="D118" s="14" t="s">
        <v>150</v>
      </c>
      <c r="E118" s="13" t="s">
        <v>38</v>
      </c>
      <c r="F118" s="13">
        <v>60</v>
      </c>
      <c r="G118" s="40"/>
      <c r="H118" s="49">
        <f>F118*G118</f>
        <v>0</v>
      </c>
    </row>
    <row r="119" spans="1:8" ht="15">
      <c r="A119" s="86" t="s">
        <v>353</v>
      </c>
      <c r="B119" s="120" t="s">
        <v>251</v>
      </c>
      <c r="C119" s="86" t="s">
        <v>250</v>
      </c>
      <c r="D119" s="15" t="s">
        <v>173</v>
      </c>
      <c r="E119" s="13" t="s">
        <v>15</v>
      </c>
      <c r="F119" s="13">
        <v>20</v>
      </c>
      <c r="G119" s="40"/>
      <c r="H119" s="49">
        <f>F119*G119</f>
        <v>0</v>
      </c>
    </row>
    <row r="120" spans="1:8" ht="25.5">
      <c r="A120" s="86" t="s">
        <v>354</v>
      </c>
      <c r="B120" s="120" t="s">
        <v>251</v>
      </c>
      <c r="C120" s="86" t="s">
        <v>250</v>
      </c>
      <c r="D120" s="14" t="s">
        <v>152</v>
      </c>
      <c r="E120" s="13" t="s">
        <v>38</v>
      </c>
      <c r="F120" s="13">
        <v>30</v>
      </c>
      <c r="G120" s="40"/>
      <c r="H120" s="49">
        <f>F120*G120</f>
        <v>0</v>
      </c>
    </row>
    <row r="121" spans="1:8" ht="25.5">
      <c r="A121" s="86" t="s">
        <v>355</v>
      </c>
      <c r="B121" s="120" t="s">
        <v>251</v>
      </c>
      <c r="C121" s="86" t="s">
        <v>250</v>
      </c>
      <c r="D121" s="14" t="s">
        <v>172</v>
      </c>
      <c r="E121" s="13" t="s">
        <v>38</v>
      </c>
      <c r="F121" s="13">
        <v>18</v>
      </c>
      <c r="G121" s="40"/>
      <c r="H121" s="49">
        <f>F121*G121</f>
        <v>0</v>
      </c>
    </row>
    <row r="122" spans="1:8" s="85" customFormat="1" ht="15">
      <c r="A122" s="86"/>
      <c r="B122" s="113"/>
      <c r="C122" s="3"/>
      <c r="D122" s="92"/>
      <c r="E122" s="70"/>
      <c r="F122" s="23"/>
      <c r="G122" s="73"/>
      <c r="H122" s="51"/>
    </row>
    <row r="123" spans="1:8" ht="15">
      <c r="A123" s="86" t="s">
        <v>356</v>
      </c>
      <c r="D123" s="29" t="s">
        <v>181</v>
      </c>
      <c r="E123" s="42"/>
      <c r="F123" s="42"/>
      <c r="G123" s="36"/>
      <c r="H123" s="47">
        <f>SUM(H124:H139)</f>
        <v>0</v>
      </c>
    </row>
    <row r="124" spans="1:8" ht="15">
      <c r="A124" s="86" t="s">
        <v>357</v>
      </c>
      <c r="B124" s="119" t="s">
        <v>74</v>
      </c>
      <c r="C124" s="92" t="s">
        <v>75</v>
      </c>
      <c r="D124" s="15" t="s">
        <v>213</v>
      </c>
      <c r="E124" s="13" t="s">
        <v>8</v>
      </c>
      <c r="F124" s="13">
        <v>1030</v>
      </c>
      <c r="G124" s="40"/>
      <c r="H124" s="49">
        <f aca="true" t="shared" si="14" ref="H124:H228">F124*G124</f>
        <v>0</v>
      </c>
    </row>
    <row r="125" spans="1:8" ht="15">
      <c r="A125" s="86" t="s">
        <v>358</v>
      </c>
      <c r="B125" s="119" t="s">
        <v>83</v>
      </c>
      <c r="C125" s="92" t="s">
        <v>84</v>
      </c>
      <c r="D125" s="15" t="s">
        <v>204</v>
      </c>
      <c r="E125" s="13" t="s">
        <v>7</v>
      </c>
      <c r="F125" s="13">
        <v>463</v>
      </c>
      <c r="G125" s="40"/>
      <c r="H125" s="49">
        <f>F125*G125</f>
        <v>0</v>
      </c>
    </row>
    <row r="126" spans="1:8" ht="15">
      <c r="A126" s="86" t="s">
        <v>359</v>
      </c>
      <c r="B126" s="119" t="s">
        <v>78</v>
      </c>
      <c r="C126" s="92" t="s">
        <v>79</v>
      </c>
      <c r="D126" s="92" t="s">
        <v>194</v>
      </c>
      <c r="E126" s="89" t="s">
        <v>7</v>
      </c>
      <c r="F126" s="13">
        <v>1390</v>
      </c>
      <c r="G126" s="40"/>
      <c r="H126" s="49">
        <f>F126*G126</f>
        <v>0</v>
      </c>
    </row>
    <row r="127" spans="1:8" ht="15">
      <c r="A127" s="86" t="s">
        <v>360</v>
      </c>
      <c r="B127" s="119" t="s">
        <v>76</v>
      </c>
      <c r="C127" s="92" t="s">
        <v>77</v>
      </c>
      <c r="D127" s="92" t="s">
        <v>169</v>
      </c>
      <c r="E127" s="13" t="s">
        <v>7</v>
      </c>
      <c r="F127" s="13">
        <v>1390</v>
      </c>
      <c r="G127" s="40"/>
      <c r="H127" s="49">
        <f aca="true" t="shared" si="15" ref="H127">F127*G127</f>
        <v>0</v>
      </c>
    </row>
    <row r="128" spans="1:8" ht="15">
      <c r="A128" s="86" t="s">
        <v>361</v>
      </c>
      <c r="B128" s="119" t="s">
        <v>254</v>
      </c>
      <c r="C128" s="92" t="s">
        <v>255</v>
      </c>
      <c r="D128" s="15" t="s">
        <v>186</v>
      </c>
      <c r="E128" s="13" t="s">
        <v>38</v>
      </c>
      <c r="F128" s="13">
        <f>120+(4*8.5)</f>
        <v>154</v>
      </c>
      <c r="G128" s="40"/>
      <c r="H128" s="49">
        <f t="shared" si="14"/>
        <v>0</v>
      </c>
    </row>
    <row r="129" spans="1:8" ht="15">
      <c r="A129" s="86" t="s">
        <v>362</v>
      </c>
      <c r="B129" s="119" t="s">
        <v>254</v>
      </c>
      <c r="C129" s="92" t="s">
        <v>255</v>
      </c>
      <c r="D129" s="15" t="s">
        <v>187</v>
      </c>
      <c r="E129" s="13" t="s">
        <v>38</v>
      </c>
      <c r="F129" s="13">
        <v>275</v>
      </c>
      <c r="G129" s="40"/>
      <c r="H129" s="49">
        <f t="shared" si="14"/>
        <v>0</v>
      </c>
    </row>
    <row r="130" spans="1:8" ht="15">
      <c r="A130" s="86" t="s">
        <v>363</v>
      </c>
      <c r="B130" s="119" t="s">
        <v>254</v>
      </c>
      <c r="C130" s="92" t="s">
        <v>255</v>
      </c>
      <c r="D130" s="15" t="s">
        <v>188</v>
      </c>
      <c r="E130" s="13" t="s">
        <v>8</v>
      </c>
      <c r="F130" s="13">
        <v>294</v>
      </c>
      <c r="G130" s="40"/>
      <c r="H130" s="49">
        <f t="shared" si="14"/>
        <v>0</v>
      </c>
    </row>
    <row r="131" spans="1:8" ht="15">
      <c r="A131" s="86" t="s">
        <v>364</v>
      </c>
      <c r="B131" s="119" t="s">
        <v>254</v>
      </c>
      <c r="C131" s="92" t="s">
        <v>255</v>
      </c>
      <c r="D131" s="15" t="s">
        <v>189</v>
      </c>
      <c r="E131" s="13" t="s">
        <v>8</v>
      </c>
      <c r="F131" s="13">
        <v>85</v>
      </c>
      <c r="G131" s="40"/>
      <c r="H131" s="49">
        <f t="shared" si="14"/>
        <v>0</v>
      </c>
    </row>
    <row r="132" spans="1:8" ht="15">
      <c r="A132" s="86" t="s">
        <v>365</v>
      </c>
      <c r="B132" s="119" t="s">
        <v>254</v>
      </c>
      <c r="C132" s="92" t="s">
        <v>255</v>
      </c>
      <c r="D132" s="15" t="s">
        <v>192</v>
      </c>
      <c r="E132" s="13" t="s">
        <v>8</v>
      </c>
      <c r="F132" s="13">
        <f>0.5*121</f>
        <v>60.5</v>
      </c>
      <c r="G132" s="40"/>
      <c r="H132" s="49">
        <f aca="true" t="shared" si="16" ref="H132">F132*G132</f>
        <v>0</v>
      </c>
    </row>
    <row r="133" spans="1:8" ht="15">
      <c r="A133" s="86" t="s">
        <v>366</v>
      </c>
      <c r="B133" s="119" t="s">
        <v>254</v>
      </c>
      <c r="C133" s="92" t="s">
        <v>255</v>
      </c>
      <c r="D133" s="15" t="s">
        <v>193</v>
      </c>
      <c r="E133" s="13" t="s">
        <v>8</v>
      </c>
      <c r="F133" s="13">
        <v>593</v>
      </c>
      <c r="G133" s="40"/>
      <c r="H133" s="49">
        <f t="shared" si="14"/>
        <v>0</v>
      </c>
    </row>
    <row r="134" spans="1:8" ht="15">
      <c r="A134" s="86" t="s">
        <v>367</v>
      </c>
      <c r="B134" s="119" t="s">
        <v>254</v>
      </c>
      <c r="C134" s="92" t="s">
        <v>255</v>
      </c>
      <c r="D134" s="15" t="s">
        <v>190</v>
      </c>
      <c r="E134" s="13" t="s">
        <v>60</v>
      </c>
      <c r="F134" s="13">
        <v>4</v>
      </c>
      <c r="G134" s="40"/>
      <c r="H134" s="49">
        <f t="shared" si="14"/>
        <v>0</v>
      </c>
    </row>
    <row r="135" spans="1:8" ht="15">
      <c r="A135" s="86" t="s">
        <v>368</v>
      </c>
      <c r="B135" s="119" t="s">
        <v>238</v>
      </c>
      <c r="C135" s="92" t="s">
        <v>239</v>
      </c>
      <c r="D135" s="15" t="s">
        <v>191</v>
      </c>
      <c r="E135" s="13" t="s">
        <v>15</v>
      </c>
      <c r="F135" s="13">
        <v>3</v>
      </c>
      <c r="G135" s="40"/>
      <c r="H135" s="49">
        <f t="shared" si="14"/>
        <v>0</v>
      </c>
    </row>
    <row r="136" spans="1:8" s="85" customFormat="1" ht="15">
      <c r="A136" s="86" t="s">
        <v>535</v>
      </c>
      <c r="B136" s="119" t="s">
        <v>242</v>
      </c>
      <c r="C136" s="92" t="s">
        <v>243</v>
      </c>
      <c r="D136" s="92" t="s">
        <v>539</v>
      </c>
      <c r="E136" s="70" t="s">
        <v>70</v>
      </c>
      <c r="F136" s="70">
        <v>10</v>
      </c>
      <c r="G136" s="73"/>
      <c r="H136" s="101">
        <f t="shared" si="14"/>
        <v>0</v>
      </c>
    </row>
    <row r="137" spans="1:8" s="85" customFormat="1" ht="15">
      <c r="A137" s="86" t="s">
        <v>536</v>
      </c>
      <c r="B137" s="119" t="s">
        <v>236</v>
      </c>
      <c r="C137" s="92" t="s">
        <v>237</v>
      </c>
      <c r="D137" s="92" t="s">
        <v>95</v>
      </c>
      <c r="E137" s="70" t="s">
        <v>51</v>
      </c>
      <c r="F137" s="70">
        <v>10</v>
      </c>
      <c r="G137" s="73"/>
      <c r="H137" s="101">
        <f t="shared" si="14"/>
        <v>0</v>
      </c>
    </row>
    <row r="138" spans="1:8" s="85" customFormat="1" ht="15">
      <c r="A138" s="86" t="s">
        <v>537</v>
      </c>
      <c r="B138" s="119" t="s">
        <v>236</v>
      </c>
      <c r="C138" s="92" t="s">
        <v>237</v>
      </c>
      <c r="D138" s="92" t="s">
        <v>99</v>
      </c>
      <c r="E138" s="70" t="s">
        <v>51</v>
      </c>
      <c r="F138" s="70">
        <v>10</v>
      </c>
      <c r="G138" s="73"/>
      <c r="H138" s="101">
        <f t="shared" si="14"/>
        <v>0</v>
      </c>
    </row>
    <row r="139" spans="1:8" s="85" customFormat="1" ht="15">
      <c r="A139" s="86" t="s">
        <v>538</v>
      </c>
      <c r="B139" s="119" t="s">
        <v>236</v>
      </c>
      <c r="C139" s="92" t="s">
        <v>237</v>
      </c>
      <c r="D139" s="92" t="s">
        <v>100</v>
      </c>
      <c r="E139" s="70" t="s">
        <v>51</v>
      </c>
      <c r="F139" s="70">
        <v>10</v>
      </c>
      <c r="G139" s="73"/>
      <c r="H139" s="101">
        <f t="shared" si="14"/>
        <v>0</v>
      </c>
    </row>
    <row r="140" spans="1:8" s="77" customFormat="1" ht="15">
      <c r="A140" s="86"/>
      <c r="B140" s="93"/>
      <c r="D140" s="66"/>
      <c r="E140" s="78"/>
      <c r="F140" s="78"/>
      <c r="G140" s="81"/>
      <c r="H140" s="82"/>
    </row>
    <row r="141" spans="1:8" s="76" customFormat="1" ht="15">
      <c r="A141" s="86" t="s">
        <v>369</v>
      </c>
      <c r="B141" s="93"/>
      <c r="D141" s="94" t="s">
        <v>214</v>
      </c>
      <c r="E141" s="98"/>
      <c r="F141" s="98"/>
      <c r="G141" s="95"/>
      <c r="H141" s="100">
        <f>SUM(H142:H162)</f>
        <v>0</v>
      </c>
    </row>
    <row r="142" spans="1:8" s="76" customFormat="1" ht="15">
      <c r="A142" s="86" t="s">
        <v>370</v>
      </c>
      <c r="B142" s="119" t="s">
        <v>238</v>
      </c>
      <c r="C142" s="92" t="s">
        <v>239</v>
      </c>
      <c r="D142" s="80" t="s">
        <v>195</v>
      </c>
      <c r="E142" s="78" t="s">
        <v>38</v>
      </c>
      <c r="F142" s="104">
        <v>90</v>
      </c>
      <c r="G142" s="81"/>
      <c r="H142" s="82">
        <f aca="true" t="shared" si="17" ref="H142:H160">F142*G142</f>
        <v>0</v>
      </c>
    </row>
    <row r="143" spans="1:8" s="77" customFormat="1" ht="15">
      <c r="A143" s="86" t="s">
        <v>371</v>
      </c>
      <c r="B143" s="119" t="s">
        <v>238</v>
      </c>
      <c r="C143" s="92" t="s">
        <v>239</v>
      </c>
      <c r="D143" s="80" t="s">
        <v>196</v>
      </c>
      <c r="E143" s="78" t="s">
        <v>38</v>
      </c>
      <c r="F143" s="104">
        <v>250</v>
      </c>
      <c r="G143" s="81"/>
      <c r="H143" s="82">
        <f>F143*G143</f>
        <v>0</v>
      </c>
    </row>
    <row r="144" spans="1:8" s="76" customFormat="1" ht="15">
      <c r="A144" s="86" t="s">
        <v>372</v>
      </c>
      <c r="B144" s="119" t="s">
        <v>74</v>
      </c>
      <c r="C144" s="92" t="s">
        <v>75</v>
      </c>
      <c r="D144" s="79" t="s">
        <v>197</v>
      </c>
      <c r="E144" s="78" t="s">
        <v>8</v>
      </c>
      <c r="F144" s="104">
        <f>(18+32+31+33+18+5+25+31)*7</f>
        <v>1351</v>
      </c>
      <c r="G144" s="81"/>
      <c r="H144" s="101">
        <f aca="true" t="shared" si="18" ref="H144:H150">F144*G144</f>
        <v>0</v>
      </c>
    </row>
    <row r="145" spans="1:8" s="76" customFormat="1" ht="15">
      <c r="A145" s="86" t="s">
        <v>373</v>
      </c>
      <c r="B145" s="119" t="s">
        <v>83</v>
      </c>
      <c r="C145" s="92" t="s">
        <v>84</v>
      </c>
      <c r="D145" s="80" t="s">
        <v>205</v>
      </c>
      <c r="E145" s="78" t="s">
        <v>7</v>
      </c>
      <c r="F145" s="104">
        <f>(0.25*F144)*1.8</f>
        <v>607.95</v>
      </c>
      <c r="G145" s="81"/>
      <c r="H145" s="101">
        <f t="shared" si="18"/>
        <v>0</v>
      </c>
    </row>
    <row r="146" spans="1:8" s="76" customFormat="1" ht="15">
      <c r="A146" s="86" t="s">
        <v>374</v>
      </c>
      <c r="B146" s="119" t="s">
        <v>78</v>
      </c>
      <c r="C146" s="92" t="s">
        <v>79</v>
      </c>
      <c r="D146" s="80" t="s">
        <v>206</v>
      </c>
      <c r="E146" s="78" t="s">
        <v>7</v>
      </c>
      <c r="F146" s="104">
        <f>1014*1.8</f>
        <v>1825.2</v>
      </c>
      <c r="G146" s="81"/>
      <c r="H146" s="101">
        <f t="shared" si="18"/>
        <v>0</v>
      </c>
    </row>
    <row r="147" spans="1:8" s="76" customFormat="1" ht="15">
      <c r="A147" s="86" t="s">
        <v>375</v>
      </c>
      <c r="B147" s="119" t="s">
        <v>76</v>
      </c>
      <c r="C147" s="92" t="s">
        <v>77</v>
      </c>
      <c r="D147" s="92" t="s">
        <v>169</v>
      </c>
      <c r="E147" s="78" t="s">
        <v>7</v>
      </c>
      <c r="F147" s="104">
        <v>1825</v>
      </c>
      <c r="G147" s="81"/>
      <c r="H147" s="101">
        <f t="shared" si="18"/>
        <v>0</v>
      </c>
    </row>
    <row r="148" spans="1:8" s="76" customFormat="1" ht="15">
      <c r="A148" s="86" t="s">
        <v>376</v>
      </c>
      <c r="B148" s="119" t="s">
        <v>254</v>
      </c>
      <c r="C148" s="92" t="s">
        <v>255</v>
      </c>
      <c r="D148" s="80" t="s">
        <v>198</v>
      </c>
      <c r="E148" s="78" t="s">
        <v>38</v>
      </c>
      <c r="F148" s="104">
        <f>193+(7*9)</f>
        <v>256</v>
      </c>
      <c r="G148" s="81"/>
      <c r="H148" s="101">
        <f t="shared" si="18"/>
        <v>0</v>
      </c>
    </row>
    <row r="149" spans="1:8" s="76" customFormat="1" ht="15">
      <c r="A149" s="86" t="s">
        <v>377</v>
      </c>
      <c r="B149" s="119" t="s">
        <v>254</v>
      </c>
      <c r="C149" s="92" t="s">
        <v>255</v>
      </c>
      <c r="D149" s="80" t="s">
        <v>199</v>
      </c>
      <c r="E149" s="78" t="s">
        <v>38</v>
      </c>
      <c r="F149" s="104">
        <f>(193+(9*6))+(193+(6*3.5))</f>
        <v>461</v>
      </c>
      <c r="G149" s="81"/>
      <c r="H149" s="101">
        <f t="shared" si="18"/>
        <v>0</v>
      </c>
    </row>
    <row r="150" spans="1:8" s="76" customFormat="1" ht="15">
      <c r="A150" s="86" t="s">
        <v>378</v>
      </c>
      <c r="B150" s="119" t="s">
        <v>254</v>
      </c>
      <c r="C150" s="92" t="s">
        <v>255</v>
      </c>
      <c r="D150" s="80" t="s">
        <v>200</v>
      </c>
      <c r="E150" s="78" t="s">
        <v>8</v>
      </c>
      <c r="F150" s="104">
        <v>193</v>
      </c>
      <c r="G150" s="81"/>
      <c r="H150" s="101">
        <f t="shared" si="18"/>
        <v>0</v>
      </c>
    </row>
    <row r="151" spans="1:8" s="76" customFormat="1" ht="15">
      <c r="A151" s="86" t="s">
        <v>379</v>
      </c>
      <c r="B151" s="119" t="s">
        <v>254</v>
      </c>
      <c r="C151" s="92" t="s">
        <v>255</v>
      </c>
      <c r="D151" s="80" t="s">
        <v>201</v>
      </c>
      <c r="E151" s="78" t="s">
        <v>8</v>
      </c>
      <c r="F151" s="104">
        <v>132</v>
      </c>
      <c r="G151" s="81"/>
      <c r="H151" s="82">
        <f t="shared" si="17"/>
        <v>0</v>
      </c>
    </row>
    <row r="152" spans="1:8" s="77" customFormat="1" ht="15">
      <c r="A152" s="86" t="s">
        <v>380</v>
      </c>
      <c r="B152" s="119" t="s">
        <v>254</v>
      </c>
      <c r="C152" s="92" t="s">
        <v>255</v>
      </c>
      <c r="D152" s="80" t="s">
        <v>202</v>
      </c>
      <c r="E152" s="78" t="s">
        <v>8</v>
      </c>
      <c r="F152" s="104">
        <v>97</v>
      </c>
      <c r="G152" s="81"/>
      <c r="H152" s="82">
        <f aca="true" t="shared" si="19" ref="H152">F152*G152</f>
        <v>0</v>
      </c>
    </row>
    <row r="153" spans="1:8" s="76" customFormat="1" ht="15">
      <c r="A153" s="86" t="s">
        <v>381</v>
      </c>
      <c r="B153" s="119" t="s">
        <v>254</v>
      </c>
      <c r="C153" s="92" t="s">
        <v>255</v>
      </c>
      <c r="D153" s="80" t="s">
        <v>203</v>
      </c>
      <c r="E153" s="78" t="s">
        <v>8</v>
      </c>
      <c r="F153" s="104">
        <v>869</v>
      </c>
      <c r="G153" s="81"/>
      <c r="H153" s="82">
        <f t="shared" si="17"/>
        <v>0</v>
      </c>
    </row>
    <row r="154" spans="1:8" s="84" customFormat="1" ht="15">
      <c r="A154" s="122" t="s">
        <v>382</v>
      </c>
      <c r="B154" s="119" t="s">
        <v>254</v>
      </c>
      <c r="C154" s="92" t="s">
        <v>255</v>
      </c>
      <c r="D154" s="91" t="s">
        <v>207</v>
      </c>
      <c r="E154" s="89" t="s">
        <v>5</v>
      </c>
      <c r="F154" s="104">
        <v>1</v>
      </c>
      <c r="G154" s="97"/>
      <c r="H154" s="102">
        <f t="shared" si="17"/>
        <v>0</v>
      </c>
    </row>
    <row r="155" spans="1:8" s="84" customFormat="1" ht="15">
      <c r="A155" s="122" t="s">
        <v>383</v>
      </c>
      <c r="B155" s="119" t="s">
        <v>64</v>
      </c>
      <c r="C155" s="92" t="s">
        <v>65</v>
      </c>
      <c r="D155" s="91" t="s">
        <v>208</v>
      </c>
      <c r="E155" s="89" t="s">
        <v>177</v>
      </c>
      <c r="F155" s="104">
        <v>150</v>
      </c>
      <c r="G155" s="97"/>
      <c r="H155" s="102">
        <f t="shared" si="17"/>
        <v>0</v>
      </c>
    </row>
    <row r="156" spans="1:8" s="84" customFormat="1" ht="15">
      <c r="A156" s="122" t="s">
        <v>384</v>
      </c>
      <c r="B156" s="119" t="s">
        <v>254</v>
      </c>
      <c r="C156" s="92" t="s">
        <v>255</v>
      </c>
      <c r="D156" s="91" t="s">
        <v>209</v>
      </c>
      <c r="E156" s="89" t="s">
        <v>38</v>
      </c>
      <c r="F156" s="104">
        <v>110</v>
      </c>
      <c r="G156" s="97"/>
      <c r="H156" s="102">
        <f t="shared" si="17"/>
        <v>0</v>
      </c>
    </row>
    <row r="157" spans="1:8" s="84" customFormat="1" ht="15">
      <c r="A157" s="122" t="s">
        <v>385</v>
      </c>
      <c r="B157" s="119" t="s">
        <v>78</v>
      </c>
      <c r="C157" s="92" t="s">
        <v>79</v>
      </c>
      <c r="D157" s="91" t="s">
        <v>211</v>
      </c>
      <c r="E157" s="89" t="s">
        <v>8</v>
      </c>
      <c r="F157" s="104">
        <v>10</v>
      </c>
      <c r="G157" s="97"/>
      <c r="H157" s="102">
        <f>F157*G157</f>
        <v>0</v>
      </c>
    </row>
    <row r="158" spans="1:8" s="84" customFormat="1" ht="15">
      <c r="A158" s="122" t="s">
        <v>386</v>
      </c>
      <c r="B158" s="119" t="s">
        <v>76</v>
      </c>
      <c r="C158" s="92" t="s">
        <v>77</v>
      </c>
      <c r="D158" s="91" t="s">
        <v>169</v>
      </c>
      <c r="E158" s="89" t="s">
        <v>7</v>
      </c>
      <c r="F158" s="104">
        <v>18</v>
      </c>
      <c r="G158" s="97"/>
      <c r="H158" s="102">
        <f>F158*G158</f>
        <v>0</v>
      </c>
    </row>
    <row r="159" spans="1:8" s="84" customFormat="1" ht="15">
      <c r="A159" s="122" t="s">
        <v>387</v>
      </c>
      <c r="B159" s="119" t="s">
        <v>254</v>
      </c>
      <c r="C159" s="92" t="s">
        <v>255</v>
      </c>
      <c r="D159" s="91" t="s">
        <v>210</v>
      </c>
      <c r="E159" s="89" t="s">
        <v>38</v>
      </c>
      <c r="F159" s="104">
        <v>110</v>
      </c>
      <c r="G159" s="97"/>
      <c r="H159" s="102">
        <f t="shared" si="17"/>
        <v>0</v>
      </c>
    </row>
    <row r="160" spans="1:8" s="84" customFormat="1" ht="15">
      <c r="A160" s="122" t="s">
        <v>388</v>
      </c>
      <c r="B160" s="119" t="s">
        <v>74</v>
      </c>
      <c r="C160" s="92" t="s">
        <v>75</v>
      </c>
      <c r="D160" s="91" t="s">
        <v>212</v>
      </c>
      <c r="E160" s="89" t="s">
        <v>15</v>
      </c>
      <c r="F160" s="104">
        <v>1</v>
      </c>
      <c r="G160" s="97"/>
      <c r="H160" s="102">
        <f t="shared" si="17"/>
        <v>0</v>
      </c>
    </row>
    <row r="161" spans="1:8" s="76" customFormat="1" ht="15">
      <c r="A161" s="86" t="s">
        <v>389</v>
      </c>
      <c r="B161" s="119" t="s">
        <v>254</v>
      </c>
      <c r="C161" s="92" t="s">
        <v>255</v>
      </c>
      <c r="D161" s="91" t="s">
        <v>190</v>
      </c>
      <c r="E161" s="78" t="s">
        <v>60</v>
      </c>
      <c r="F161" s="104">
        <v>10</v>
      </c>
      <c r="G161" s="81"/>
      <c r="H161" s="82">
        <f>F161*G161</f>
        <v>0</v>
      </c>
    </row>
    <row r="162" spans="1:8" s="76" customFormat="1" ht="15">
      <c r="A162" s="86" t="s">
        <v>390</v>
      </c>
      <c r="B162" s="119" t="s">
        <v>238</v>
      </c>
      <c r="C162" s="92" t="s">
        <v>239</v>
      </c>
      <c r="D162" s="91" t="s">
        <v>191</v>
      </c>
      <c r="E162" s="78" t="s">
        <v>15</v>
      </c>
      <c r="F162" s="104">
        <v>10</v>
      </c>
      <c r="G162" s="81"/>
      <c r="H162" s="82">
        <f>F162*G162</f>
        <v>0</v>
      </c>
    </row>
    <row r="163" spans="1:8" s="77" customFormat="1" ht="15">
      <c r="A163" s="86"/>
      <c r="B163" s="93"/>
      <c r="D163" s="75"/>
      <c r="E163" s="67"/>
      <c r="F163" s="67"/>
      <c r="G163" s="68"/>
      <c r="H163" s="83"/>
    </row>
    <row r="164" spans="1:8" ht="15">
      <c r="A164" s="86" t="s">
        <v>391</v>
      </c>
      <c r="D164" s="29" t="s">
        <v>24</v>
      </c>
      <c r="E164" s="42"/>
      <c r="F164" s="42"/>
      <c r="G164" s="36"/>
      <c r="H164" s="47">
        <f>SUM(H165:H169)</f>
        <v>0</v>
      </c>
    </row>
    <row r="165" spans="1:8" ht="15">
      <c r="A165" s="86" t="s">
        <v>392</v>
      </c>
      <c r="B165" s="119" t="s">
        <v>238</v>
      </c>
      <c r="C165" s="92" t="s">
        <v>239</v>
      </c>
      <c r="D165" s="15" t="s">
        <v>106</v>
      </c>
      <c r="E165" s="6" t="s">
        <v>5</v>
      </c>
      <c r="F165" s="6">
        <v>20</v>
      </c>
      <c r="G165" s="38"/>
      <c r="H165" s="49">
        <f t="shared" si="14"/>
        <v>0</v>
      </c>
    </row>
    <row r="166" spans="1:8" ht="25.5">
      <c r="A166" s="86" t="s">
        <v>393</v>
      </c>
      <c r="B166" s="119" t="s">
        <v>238</v>
      </c>
      <c r="C166" s="92" t="s">
        <v>239</v>
      </c>
      <c r="D166" s="14" t="s">
        <v>109</v>
      </c>
      <c r="E166" s="6" t="s">
        <v>5</v>
      </c>
      <c r="F166" s="6">
        <v>1</v>
      </c>
      <c r="G166" s="38"/>
      <c r="H166" s="49">
        <f t="shared" si="14"/>
        <v>0</v>
      </c>
    </row>
    <row r="167" spans="1:8" ht="15">
      <c r="A167" s="86" t="s">
        <v>394</v>
      </c>
      <c r="B167" s="119" t="s">
        <v>238</v>
      </c>
      <c r="C167" s="92" t="s">
        <v>239</v>
      </c>
      <c r="D167" s="2" t="s">
        <v>23</v>
      </c>
      <c r="E167" s="6" t="s">
        <v>38</v>
      </c>
      <c r="F167" s="6">
        <v>2000</v>
      </c>
      <c r="G167" s="38"/>
      <c r="H167" s="49">
        <f t="shared" si="14"/>
        <v>0</v>
      </c>
    </row>
    <row r="168" spans="1:8" s="85" customFormat="1" ht="15">
      <c r="A168" s="86" t="s">
        <v>395</v>
      </c>
      <c r="B168" s="119" t="s">
        <v>238</v>
      </c>
      <c r="C168" s="92" t="s">
        <v>239</v>
      </c>
      <c r="D168" s="86" t="s">
        <v>416</v>
      </c>
      <c r="E168" s="87" t="s">
        <v>5</v>
      </c>
      <c r="F168" s="87">
        <v>1</v>
      </c>
      <c r="G168" s="96"/>
      <c r="H168" s="101">
        <f t="shared" si="14"/>
        <v>0</v>
      </c>
    </row>
    <row r="169" spans="1:8" ht="15">
      <c r="A169" s="86" t="s">
        <v>415</v>
      </c>
      <c r="B169" s="119" t="s">
        <v>238</v>
      </c>
      <c r="C169" s="92" t="s">
        <v>239</v>
      </c>
      <c r="D169" s="2" t="s">
        <v>107</v>
      </c>
      <c r="E169" s="6" t="s">
        <v>5</v>
      </c>
      <c r="F169" s="6">
        <v>1</v>
      </c>
      <c r="G169" s="38"/>
      <c r="H169" s="49">
        <f t="shared" si="14"/>
        <v>0</v>
      </c>
    </row>
    <row r="170" spans="1:8" ht="15">
      <c r="A170" s="86"/>
      <c r="D170" s="2"/>
      <c r="E170" s="6"/>
      <c r="F170" s="6"/>
      <c r="G170" s="38"/>
      <c r="H170" s="49"/>
    </row>
    <row r="171" spans="1:8" ht="15">
      <c r="A171" s="86" t="s">
        <v>396</v>
      </c>
      <c r="D171" s="29" t="s">
        <v>108</v>
      </c>
      <c r="E171" s="42"/>
      <c r="F171" s="42"/>
      <c r="G171" s="36"/>
      <c r="H171" s="47">
        <f>SUM(H172:H175)</f>
        <v>0</v>
      </c>
    </row>
    <row r="172" spans="1:8" ht="15">
      <c r="A172" s="86" t="s">
        <v>397</v>
      </c>
      <c r="B172" s="119" t="s">
        <v>238</v>
      </c>
      <c r="C172" s="92" t="s">
        <v>239</v>
      </c>
      <c r="D172" s="2" t="s">
        <v>161</v>
      </c>
      <c r="E172" s="6" t="s">
        <v>10</v>
      </c>
      <c r="F172" s="6">
        <v>55</v>
      </c>
      <c r="G172" s="38"/>
      <c r="H172" s="49">
        <f aca="true" t="shared" si="20" ref="H172:H175">F172*G172</f>
        <v>0</v>
      </c>
    </row>
    <row r="173" spans="1:8" ht="15">
      <c r="A173" s="86" t="s">
        <v>398</v>
      </c>
      <c r="B173" s="119" t="s">
        <v>238</v>
      </c>
      <c r="C173" s="92" t="s">
        <v>239</v>
      </c>
      <c r="D173" s="2" t="s">
        <v>162</v>
      </c>
      <c r="E173" s="6" t="s">
        <v>10</v>
      </c>
      <c r="F173" s="6">
        <v>55</v>
      </c>
      <c r="G173" s="38"/>
      <c r="H173" s="49">
        <f t="shared" si="20"/>
        <v>0</v>
      </c>
    </row>
    <row r="174" spans="1:8" ht="15">
      <c r="A174" s="86" t="s">
        <v>399</v>
      </c>
      <c r="B174" s="119" t="s">
        <v>238</v>
      </c>
      <c r="C174" s="92" t="s">
        <v>239</v>
      </c>
      <c r="D174" s="2" t="s">
        <v>163</v>
      </c>
      <c r="E174" s="6" t="s">
        <v>10</v>
      </c>
      <c r="F174" s="56">
        <v>55</v>
      </c>
      <c r="G174" s="38"/>
      <c r="H174" s="49">
        <f t="shared" si="20"/>
        <v>0</v>
      </c>
    </row>
    <row r="175" spans="1:8" ht="15">
      <c r="A175" s="86" t="s">
        <v>400</v>
      </c>
      <c r="B175" s="119" t="s">
        <v>238</v>
      </c>
      <c r="C175" s="92" t="s">
        <v>239</v>
      </c>
      <c r="D175" s="2" t="s">
        <v>175</v>
      </c>
      <c r="E175" s="6" t="s">
        <v>10</v>
      </c>
      <c r="F175" s="6">
        <v>55</v>
      </c>
      <c r="G175" s="38"/>
      <c r="H175" s="49">
        <f t="shared" si="20"/>
        <v>0</v>
      </c>
    </row>
    <row r="176" spans="1:8" ht="15">
      <c r="A176" s="86"/>
      <c r="D176" s="7"/>
      <c r="E176" s="44"/>
      <c r="F176" s="44"/>
      <c r="G176" s="41"/>
      <c r="H176" s="52"/>
    </row>
    <row r="177" spans="1:8" ht="15">
      <c r="A177" s="86" t="s">
        <v>401</v>
      </c>
      <c r="D177" s="29" t="s">
        <v>25</v>
      </c>
      <c r="E177" s="42"/>
      <c r="F177" s="42"/>
      <c r="G177" s="36"/>
      <c r="H177" s="47">
        <f>SUM(H178:H190)</f>
        <v>0</v>
      </c>
    </row>
    <row r="178" spans="1:8" ht="15">
      <c r="A178" s="86" t="s">
        <v>402</v>
      </c>
      <c r="B178" s="119" t="s">
        <v>238</v>
      </c>
      <c r="C178" s="92" t="s">
        <v>239</v>
      </c>
      <c r="D178" s="2" t="s">
        <v>261</v>
      </c>
      <c r="E178" s="6" t="s">
        <v>10</v>
      </c>
      <c r="F178" s="56">
        <v>4</v>
      </c>
      <c r="G178" s="38"/>
      <c r="H178" s="49">
        <f t="shared" si="14"/>
        <v>0</v>
      </c>
    </row>
    <row r="179" spans="1:8" s="85" customFormat="1" ht="15">
      <c r="A179" s="86" t="s">
        <v>403</v>
      </c>
      <c r="B179" s="119" t="s">
        <v>238</v>
      </c>
      <c r="C179" s="92" t="s">
        <v>239</v>
      </c>
      <c r="D179" s="86" t="s">
        <v>260</v>
      </c>
      <c r="E179" s="87" t="s">
        <v>10</v>
      </c>
      <c r="F179" s="103">
        <v>3</v>
      </c>
      <c r="G179" s="96"/>
      <c r="H179" s="101">
        <f t="shared" si="14"/>
        <v>0</v>
      </c>
    </row>
    <row r="180" spans="1:8" s="85" customFormat="1" ht="15">
      <c r="A180" s="86" t="s">
        <v>404</v>
      </c>
      <c r="B180" s="119" t="s">
        <v>238</v>
      </c>
      <c r="C180" s="92" t="s">
        <v>239</v>
      </c>
      <c r="D180" s="86" t="s">
        <v>183</v>
      </c>
      <c r="E180" s="87" t="s">
        <v>10</v>
      </c>
      <c r="F180" s="103">
        <v>3</v>
      </c>
      <c r="G180" s="96"/>
      <c r="H180" s="101">
        <f t="shared" si="14"/>
        <v>0</v>
      </c>
    </row>
    <row r="181" spans="1:8" ht="15">
      <c r="A181" s="86" t="s">
        <v>405</v>
      </c>
      <c r="B181" s="119" t="s">
        <v>238</v>
      </c>
      <c r="C181" s="92" t="s">
        <v>239</v>
      </c>
      <c r="D181" s="2" t="s">
        <v>26</v>
      </c>
      <c r="E181" s="6" t="s">
        <v>10</v>
      </c>
      <c r="F181" s="6">
        <v>55</v>
      </c>
      <c r="G181" s="38"/>
      <c r="H181" s="49">
        <f t="shared" si="14"/>
        <v>0</v>
      </c>
    </row>
    <row r="182" spans="1:8" ht="15">
      <c r="A182" s="86" t="s">
        <v>406</v>
      </c>
      <c r="B182" s="119" t="s">
        <v>238</v>
      </c>
      <c r="C182" s="92" t="s">
        <v>239</v>
      </c>
      <c r="D182" s="2" t="s">
        <v>9</v>
      </c>
      <c r="E182" s="6" t="s">
        <v>10</v>
      </c>
      <c r="F182" s="6">
        <v>55</v>
      </c>
      <c r="G182" s="38"/>
      <c r="H182" s="49">
        <f t="shared" si="14"/>
        <v>0</v>
      </c>
    </row>
    <row r="183" spans="1:8" ht="15">
      <c r="A183" s="86" t="s">
        <v>407</v>
      </c>
      <c r="B183" s="119" t="s">
        <v>238</v>
      </c>
      <c r="C183" s="92" t="s">
        <v>239</v>
      </c>
      <c r="D183" s="2" t="s">
        <v>11</v>
      </c>
      <c r="E183" s="6" t="s">
        <v>10</v>
      </c>
      <c r="F183" s="6">
        <v>55</v>
      </c>
      <c r="G183" s="38"/>
      <c r="H183" s="49">
        <f t="shared" si="14"/>
        <v>0</v>
      </c>
    </row>
    <row r="184" spans="1:8" ht="15">
      <c r="A184" s="86" t="s">
        <v>408</v>
      </c>
      <c r="B184" s="119" t="s">
        <v>238</v>
      </c>
      <c r="C184" s="92" t="s">
        <v>239</v>
      </c>
      <c r="D184" s="2" t="s">
        <v>12</v>
      </c>
      <c r="E184" s="6" t="s">
        <v>10</v>
      </c>
      <c r="F184" s="6">
        <v>55</v>
      </c>
      <c r="G184" s="38"/>
      <c r="H184" s="49">
        <f t="shared" si="14"/>
        <v>0</v>
      </c>
    </row>
    <row r="185" spans="1:8" ht="15">
      <c r="A185" s="86" t="s">
        <v>409</v>
      </c>
      <c r="B185" s="119" t="s">
        <v>238</v>
      </c>
      <c r="C185" s="92" t="s">
        <v>239</v>
      </c>
      <c r="D185" s="2" t="s">
        <v>13</v>
      </c>
      <c r="E185" s="6" t="s">
        <v>10</v>
      </c>
      <c r="F185" s="6">
        <v>35</v>
      </c>
      <c r="G185" s="62"/>
      <c r="H185" s="49">
        <f t="shared" si="14"/>
        <v>0</v>
      </c>
    </row>
    <row r="186" spans="1:8" ht="15">
      <c r="A186" s="86" t="s">
        <v>410</v>
      </c>
      <c r="B186" s="119" t="s">
        <v>238</v>
      </c>
      <c r="C186" s="92" t="s">
        <v>239</v>
      </c>
      <c r="D186" s="2" t="s">
        <v>164</v>
      </c>
      <c r="E186" s="6" t="s">
        <v>176</v>
      </c>
      <c r="F186" s="6">
        <v>92000</v>
      </c>
      <c r="G186" s="62"/>
      <c r="H186" s="49">
        <f aca="true" t="shared" si="21" ref="H186">F186*G186</f>
        <v>0</v>
      </c>
    </row>
    <row r="187" spans="1:8" ht="15">
      <c r="A187" s="86" t="s">
        <v>411</v>
      </c>
      <c r="B187" s="119" t="s">
        <v>238</v>
      </c>
      <c r="C187" s="92" t="s">
        <v>239</v>
      </c>
      <c r="D187" s="2" t="s">
        <v>27</v>
      </c>
      <c r="E187" s="6" t="s">
        <v>10</v>
      </c>
      <c r="F187" s="6">
        <v>20</v>
      </c>
      <c r="G187" s="62"/>
      <c r="H187" s="49">
        <f t="shared" si="14"/>
        <v>0</v>
      </c>
    </row>
    <row r="188" spans="1:8" ht="15">
      <c r="A188" s="86" t="s">
        <v>412</v>
      </c>
      <c r="B188" s="119" t="s">
        <v>238</v>
      </c>
      <c r="C188" s="92" t="s">
        <v>239</v>
      </c>
      <c r="D188" s="2" t="s">
        <v>165</v>
      </c>
      <c r="E188" s="6" t="s">
        <v>176</v>
      </c>
      <c r="F188" s="6">
        <v>169000</v>
      </c>
      <c r="G188" s="62"/>
      <c r="H188" s="49">
        <f aca="true" t="shared" si="22" ref="H188">F188*G188</f>
        <v>0</v>
      </c>
    </row>
    <row r="189" spans="1:8" ht="15">
      <c r="A189" s="86" t="s">
        <v>413</v>
      </c>
      <c r="B189" s="119" t="s">
        <v>238</v>
      </c>
      <c r="C189" s="92" t="s">
        <v>239</v>
      </c>
      <c r="D189" s="2" t="s">
        <v>338</v>
      </c>
      <c r="E189" s="6" t="s">
        <v>7</v>
      </c>
      <c r="F189" s="6">
        <v>300</v>
      </c>
      <c r="G189" s="38"/>
      <c r="H189" s="49">
        <f t="shared" si="14"/>
        <v>0</v>
      </c>
    </row>
    <row r="190" spans="1:8" ht="15">
      <c r="A190" s="86" t="s">
        <v>414</v>
      </c>
      <c r="B190" s="119" t="s">
        <v>238</v>
      </c>
      <c r="C190" s="92" t="s">
        <v>239</v>
      </c>
      <c r="D190" s="2" t="s">
        <v>339</v>
      </c>
      <c r="E190" s="6" t="s">
        <v>7</v>
      </c>
      <c r="F190" s="6">
        <v>80</v>
      </c>
      <c r="G190" s="38"/>
      <c r="H190" s="49">
        <f t="shared" si="14"/>
        <v>0</v>
      </c>
    </row>
    <row r="191" spans="1:8" ht="15">
      <c r="A191" s="86"/>
      <c r="D191" s="2"/>
      <c r="E191" s="6"/>
      <c r="F191" s="6"/>
      <c r="G191" s="38"/>
      <c r="H191" s="49"/>
    </row>
    <row r="192" spans="1:8" ht="15">
      <c r="A192" s="86" t="s">
        <v>417</v>
      </c>
      <c r="D192" s="29" t="s">
        <v>133</v>
      </c>
      <c r="E192" s="42"/>
      <c r="F192" s="42"/>
      <c r="G192" s="36"/>
      <c r="H192" s="47">
        <f>SUM(H194:H230)</f>
        <v>0</v>
      </c>
    </row>
    <row r="193" spans="1:8" ht="15">
      <c r="A193" s="86" t="s">
        <v>418</v>
      </c>
      <c r="D193" s="29" t="s">
        <v>137</v>
      </c>
      <c r="E193" s="42"/>
      <c r="F193" s="42"/>
      <c r="G193" s="36"/>
      <c r="H193" s="47"/>
    </row>
    <row r="194" spans="1:8" ht="15">
      <c r="A194" s="86" t="s">
        <v>419</v>
      </c>
      <c r="B194" s="119" t="s">
        <v>242</v>
      </c>
      <c r="C194" s="92" t="s">
        <v>243</v>
      </c>
      <c r="D194" s="2" t="s">
        <v>14</v>
      </c>
      <c r="E194" s="6" t="s">
        <v>15</v>
      </c>
      <c r="F194" s="6">
        <f>(5*6*14)</f>
        <v>420</v>
      </c>
      <c r="G194" s="40"/>
      <c r="H194" s="49">
        <f>F194*G194</f>
        <v>0</v>
      </c>
    </row>
    <row r="195" spans="1:8" ht="15">
      <c r="A195" s="86" t="s">
        <v>420</v>
      </c>
      <c r="B195" s="119" t="s">
        <v>256</v>
      </c>
      <c r="C195" s="92" t="s">
        <v>257</v>
      </c>
      <c r="D195" s="2" t="s">
        <v>102</v>
      </c>
      <c r="E195" s="6" t="s">
        <v>15</v>
      </c>
      <c r="F195" s="6">
        <f>F194</f>
        <v>420</v>
      </c>
      <c r="G195" s="40"/>
      <c r="H195" s="49">
        <f>F195*G195</f>
        <v>0</v>
      </c>
    </row>
    <row r="196" spans="1:8" ht="15">
      <c r="A196" s="86" t="s">
        <v>421</v>
      </c>
      <c r="B196" s="119" t="s">
        <v>256</v>
      </c>
      <c r="C196" s="92" t="s">
        <v>257</v>
      </c>
      <c r="D196" s="2" t="s">
        <v>136</v>
      </c>
      <c r="E196" s="6" t="s">
        <v>15</v>
      </c>
      <c r="F196" s="6">
        <f>F194</f>
        <v>420</v>
      </c>
      <c r="G196" s="40"/>
      <c r="H196" s="49">
        <f>F196*G196</f>
        <v>0</v>
      </c>
    </row>
    <row r="197" spans="1:8" ht="15">
      <c r="A197" s="86" t="s">
        <v>422</v>
      </c>
      <c r="B197" s="119" t="s">
        <v>256</v>
      </c>
      <c r="C197" s="92" t="s">
        <v>257</v>
      </c>
      <c r="D197" s="2" t="s">
        <v>104</v>
      </c>
      <c r="E197" s="6" t="s">
        <v>15</v>
      </c>
      <c r="F197" s="6">
        <f>F194</f>
        <v>420</v>
      </c>
      <c r="G197" s="40"/>
      <c r="H197" s="49">
        <f>F197*G197</f>
        <v>0</v>
      </c>
    </row>
    <row r="198" spans="1:8" ht="15">
      <c r="A198" s="86" t="s">
        <v>423</v>
      </c>
      <c r="B198" s="119" t="s">
        <v>256</v>
      </c>
      <c r="C198" s="92" t="s">
        <v>257</v>
      </c>
      <c r="D198" s="2" t="s">
        <v>103</v>
      </c>
      <c r="E198" s="6" t="s">
        <v>15</v>
      </c>
      <c r="F198" s="6">
        <f>F194</f>
        <v>420</v>
      </c>
      <c r="G198" s="40"/>
      <c r="H198" s="49">
        <f>F198*G198</f>
        <v>0</v>
      </c>
    </row>
    <row r="199" spans="1:8" ht="15">
      <c r="A199" s="86" t="s">
        <v>424</v>
      </c>
      <c r="D199" s="29" t="s">
        <v>135</v>
      </c>
      <c r="E199" s="42"/>
      <c r="F199" s="42"/>
      <c r="G199" s="36"/>
      <c r="H199" s="47"/>
    </row>
    <row r="200" spans="1:8" ht="15">
      <c r="A200" s="86" t="s">
        <v>425</v>
      </c>
      <c r="B200" s="119" t="s">
        <v>242</v>
      </c>
      <c r="C200" s="92" t="s">
        <v>243</v>
      </c>
      <c r="D200" s="2" t="s">
        <v>14</v>
      </c>
      <c r="E200" s="6" t="s">
        <v>15</v>
      </c>
      <c r="F200" s="6">
        <f>(5*4*30)</f>
        <v>600</v>
      </c>
      <c r="G200" s="38"/>
      <c r="H200" s="49">
        <f>F200*G200</f>
        <v>0</v>
      </c>
    </row>
    <row r="201" spans="1:8" ht="15">
      <c r="A201" s="86" t="s">
        <v>426</v>
      </c>
      <c r="B201" s="119" t="s">
        <v>256</v>
      </c>
      <c r="C201" s="92" t="s">
        <v>257</v>
      </c>
      <c r="D201" s="2" t="s">
        <v>102</v>
      </c>
      <c r="E201" s="6" t="s">
        <v>15</v>
      </c>
      <c r="F201" s="6">
        <f>F200</f>
        <v>600</v>
      </c>
      <c r="G201" s="38"/>
      <c r="H201" s="49">
        <f>F201*G201</f>
        <v>0</v>
      </c>
    </row>
    <row r="202" spans="1:8" ht="15">
      <c r="A202" s="86" t="s">
        <v>427</v>
      </c>
      <c r="B202" s="119" t="s">
        <v>256</v>
      </c>
      <c r="C202" s="92" t="s">
        <v>257</v>
      </c>
      <c r="D202" s="2" t="s">
        <v>136</v>
      </c>
      <c r="E202" s="6" t="s">
        <v>15</v>
      </c>
      <c r="F202" s="6">
        <f>F200</f>
        <v>600</v>
      </c>
      <c r="G202" s="38"/>
      <c r="H202" s="49">
        <f>F202*G202</f>
        <v>0</v>
      </c>
    </row>
    <row r="203" spans="1:8" ht="15">
      <c r="A203" s="86" t="s">
        <v>428</v>
      </c>
      <c r="B203" s="119" t="s">
        <v>256</v>
      </c>
      <c r="C203" s="92" t="s">
        <v>257</v>
      </c>
      <c r="D203" s="2" t="s">
        <v>104</v>
      </c>
      <c r="E203" s="6" t="s">
        <v>15</v>
      </c>
      <c r="F203" s="6">
        <f>F200</f>
        <v>600</v>
      </c>
      <c r="G203" s="38"/>
      <c r="H203" s="49">
        <f>F203*G203</f>
        <v>0</v>
      </c>
    </row>
    <row r="204" spans="1:8" ht="15">
      <c r="A204" s="86" t="s">
        <v>429</v>
      </c>
      <c r="B204" s="119" t="s">
        <v>256</v>
      </c>
      <c r="C204" s="92" t="s">
        <v>257</v>
      </c>
      <c r="D204" s="2" t="s">
        <v>103</v>
      </c>
      <c r="E204" s="6" t="s">
        <v>15</v>
      </c>
      <c r="F204" s="6">
        <f>F200</f>
        <v>600</v>
      </c>
      <c r="G204" s="38"/>
      <c r="H204" s="49">
        <f>F204*G204</f>
        <v>0</v>
      </c>
    </row>
    <row r="205" spans="1:8" ht="15">
      <c r="A205" s="86" t="s">
        <v>430</v>
      </c>
      <c r="D205" s="29" t="s">
        <v>128</v>
      </c>
      <c r="E205" s="42"/>
      <c r="F205" s="42"/>
      <c r="G205" s="36"/>
      <c r="H205" s="47"/>
    </row>
    <row r="206" spans="1:8" ht="15">
      <c r="A206" s="86" t="s">
        <v>431</v>
      </c>
      <c r="B206" s="119" t="s">
        <v>242</v>
      </c>
      <c r="C206" s="92" t="s">
        <v>243</v>
      </c>
      <c r="D206" s="2" t="s">
        <v>16</v>
      </c>
      <c r="E206" s="6" t="s">
        <v>15</v>
      </c>
      <c r="F206" s="6">
        <f>(5*12*5)</f>
        <v>300</v>
      </c>
      <c r="G206" s="38"/>
      <c r="H206" s="49">
        <f t="shared" si="14"/>
        <v>0</v>
      </c>
    </row>
    <row r="207" spans="1:8" ht="15">
      <c r="A207" s="86" t="s">
        <v>432</v>
      </c>
      <c r="B207" s="119" t="s">
        <v>256</v>
      </c>
      <c r="C207" s="92" t="s">
        <v>257</v>
      </c>
      <c r="D207" s="2" t="s">
        <v>102</v>
      </c>
      <c r="E207" s="6" t="s">
        <v>15</v>
      </c>
      <c r="F207" s="6">
        <f>F206</f>
        <v>300</v>
      </c>
      <c r="G207" s="38"/>
      <c r="H207" s="49">
        <f>F207*G207</f>
        <v>0</v>
      </c>
    </row>
    <row r="208" spans="1:8" ht="15">
      <c r="A208" s="86" t="s">
        <v>433</v>
      </c>
      <c r="B208" s="119" t="s">
        <v>256</v>
      </c>
      <c r="C208" s="92" t="s">
        <v>257</v>
      </c>
      <c r="D208" s="2" t="s">
        <v>136</v>
      </c>
      <c r="E208" s="6" t="s">
        <v>15</v>
      </c>
      <c r="F208" s="6">
        <f>F206</f>
        <v>300</v>
      </c>
      <c r="G208" s="38"/>
      <c r="H208" s="49">
        <f>F208*G208</f>
        <v>0</v>
      </c>
    </row>
    <row r="209" spans="1:8" ht="15">
      <c r="A209" s="86" t="s">
        <v>434</v>
      </c>
      <c r="B209" s="119" t="s">
        <v>256</v>
      </c>
      <c r="C209" s="92" t="s">
        <v>257</v>
      </c>
      <c r="D209" s="2" t="s">
        <v>104</v>
      </c>
      <c r="E209" s="6" t="s">
        <v>15</v>
      </c>
      <c r="F209" s="6">
        <f>F206</f>
        <v>300</v>
      </c>
      <c r="G209" s="38"/>
      <c r="H209" s="49">
        <f>F209*G209</f>
        <v>0</v>
      </c>
    </row>
    <row r="210" spans="1:8" ht="15">
      <c r="A210" s="86" t="s">
        <v>435</v>
      </c>
      <c r="B210" s="119" t="s">
        <v>256</v>
      </c>
      <c r="C210" s="92" t="s">
        <v>257</v>
      </c>
      <c r="D210" s="2" t="s">
        <v>103</v>
      </c>
      <c r="E210" s="6" t="s">
        <v>15</v>
      </c>
      <c r="F210" s="6">
        <f>F206</f>
        <v>300</v>
      </c>
      <c r="G210" s="38"/>
      <c r="H210" s="49">
        <f>F210*G210</f>
        <v>0</v>
      </c>
    </row>
    <row r="211" spans="1:8" ht="15">
      <c r="A211" s="86" t="s">
        <v>436</v>
      </c>
      <c r="D211" s="29" t="s">
        <v>129</v>
      </c>
      <c r="E211" s="42"/>
      <c r="F211" s="42"/>
      <c r="G211" s="36"/>
      <c r="H211" s="47"/>
    </row>
    <row r="212" spans="1:8" ht="15">
      <c r="A212" s="86" t="s">
        <v>437</v>
      </c>
      <c r="B212" s="119" t="s">
        <v>242</v>
      </c>
      <c r="C212" s="92" t="s">
        <v>243</v>
      </c>
      <c r="D212" s="2" t="s">
        <v>454</v>
      </c>
      <c r="E212" s="6" t="s">
        <v>15</v>
      </c>
      <c r="F212" s="6">
        <f>(5*12*2)</f>
        <v>120</v>
      </c>
      <c r="G212" s="38"/>
      <c r="H212" s="49">
        <f aca="true" t="shared" si="23" ref="H212:H217">F212*G212</f>
        <v>0</v>
      </c>
    </row>
    <row r="213" spans="1:8" ht="15">
      <c r="A213" s="86" t="s">
        <v>438</v>
      </c>
      <c r="B213" s="119" t="s">
        <v>256</v>
      </c>
      <c r="C213" s="92" t="s">
        <v>257</v>
      </c>
      <c r="D213" s="2" t="s">
        <v>102</v>
      </c>
      <c r="E213" s="6" t="s">
        <v>15</v>
      </c>
      <c r="F213" s="6">
        <f>F212</f>
        <v>120</v>
      </c>
      <c r="G213" s="38"/>
      <c r="H213" s="49">
        <f t="shared" si="23"/>
        <v>0</v>
      </c>
    </row>
    <row r="214" spans="1:8" ht="15">
      <c r="A214" s="86" t="s">
        <v>439</v>
      </c>
      <c r="B214" s="119" t="s">
        <v>256</v>
      </c>
      <c r="C214" s="92" t="s">
        <v>257</v>
      </c>
      <c r="D214" s="2" t="s">
        <v>136</v>
      </c>
      <c r="E214" s="6" t="s">
        <v>15</v>
      </c>
      <c r="F214" s="6">
        <f>F212</f>
        <v>120</v>
      </c>
      <c r="G214" s="38"/>
      <c r="H214" s="49">
        <f t="shared" si="23"/>
        <v>0</v>
      </c>
    </row>
    <row r="215" spans="1:8" ht="15">
      <c r="A215" s="86" t="s">
        <v>440</v>
      </c>
      <c r="B215" s="119" t="s">
        <v>256</v>
      </c>
      <c r="C215" s="92" t="s">
        <v>257</v>
      </c>
      <c r="D215" s="2" t="s">
        <v>104</v>
      </c>
      <c r="E215" s="6" t="s">
        <v>15</v>
      </c>
      <c r="F215" s="6">
        <f>F212</f>
        <v>120</v>
      </c>
      <c r="G215" s="38"/>
      <c r="H215" s="49">
        <f t="shared" si="23"/>
        <v>0</v>
      </c>
    </row>
    <row r="216" spans="1:8" ht="15">
      <c r="A216" s="86" t="s">
        <v>441</v>
      </c>
      <c r="B216" s="119" t="s">
        <v>256</v>
      </c>
      <c r="C216" s="92" t="s">
        <v>257</v>
      </c>
      <c r="D216" s="2" t="s">
        <v>103</v>
      </c>
      <c r="E216" s="6" t="s">
        <v>15</v>
      </c>
      <c r="F216" s="6">
        <f>F212</f>
        <v>120</v>
      </c>
      <c r="G216" s="38"/>
      <c r="H216" s="49">
        <f t="shared" si="23"/>
        <v>0</v>
      </c>
    </row>
    <row r="217" spans="1:8" s="85" customFormat="1" ht="15">
      <c r="A217" s="86" t="s">
        <v>452</v>
      </c>
      <c r="B217" s="119" t="s">
        <v>256</v>
      </c>
      <c r="C217" s="92" t="s">
        <v>257</v>
      </c>
      <c r="D217" s="86" t="s">
        <v>453</v>
      </c>
      <c r="E217" s="87" t="s">
        <v>15</v>
      </c>
      <c r="F217" s="87">
        <f>F213</f>
        <v>120</v>
      </c>
      <c r="G217" s="96"/>
      <c r="H217" s="101">
        <f t="shared" si="23"/>
        <v>0</v>
      </c>
    </row>
    <row r="218" spans="1:8" ht="15">
      <c r="A218" s="86" t="s">
        <v>442</v>
      </c>
      <c r="D218" s="29" t="s">
        <v>134</v>
      </c>
      <c r="E218" s="42"/>
      <c r="F218" s="42"/>
      <c r="G218" s="36"/>
      <c r="H218" s="47"/>
    </row>
    <row r="219" spans="1:8" ht="15">
      <c r="A219" s="86" t="s">
        <v>443</v>
      </c>
      <c r="B219" s="119" t="s">
        <v>242</v>
      </c>
      <c r="C219" s="92" t="s">
        <v>243</v>
      </c>
      <c r="D219" s="2" t="s">
        <v>28</v>
      </c>
      <c r="E219" s="6" t="s">
        <v>15</v>
      </c>
      <c r="F219" s="6">
        <f>40*20</f>
        <v>800</v>
      </c>
      <c r="G219" s="38"/>
      <c r="H219" s="49">
        <f t="shared" si="14"/>
        <v>0</v>
      </c>
    </row>
    <row r="220" spans="1:8" ht="15">
      <c r="A220" s="86" t="s">
        <v>444</v>
      </c>
      <c r="B220" s="119" t="s">
        <v>242</v>
      </c>
      <c r="C220" s="92" t="s">
        <v>243</v>
      </c>
      <c r="D220" s="2" t="s">
        <v>61</v>
      </c>
      <c r="E220" s="6" t="s">
        <v>15</v>
      </c>
      <c r="F220" s="6">
        <f>20*20</f>
        <v>400</v>
      </c>
      <c r="G220" s="38"/>
      <c r="H220" s="49">
        <f t="shared" si="14"/>
        <v>0</v>
      </c>
    </row>
    <row r="221" spans="1:8" ht="15">
      <c r="A221" s="86" t="s">
        <v>445</v>
      </c>
      <c r="B221" s="119" t="s">
        <v>242</v>
      </c>
      <c r="C221" s="92" t="s">
        <v>243</v>
      </c>
      <c r="D221" s="2" t="s">
        <v>153</v>
      </c>
      <c r="E221" s="6" t="s">
        <v>15</v>
      </c>
      <c r="F221" s="6">
        <f>55*30</f>
        <v>1650</v>
      </c>
      <c r="G221" s="38"/>
      <c r="H221" s="49">
        <f>F221*G221</f>
        <v>0</v>
      </c>
    </row>
    <row r="222" spans="1:8" ht="25.5">
      <c r="A222" s="86" t="s">
        <v>446</v>
      </c>
      <c r="B222" s="119" t="s">
        <v>256</v>
      </c>
      <c r="C222" s="92" t="s">
        <v>257</v>
      </c>
      <c r="D222" s="4" t="s">
        <v>140</v>
      </c>
      <c r="E222" s="6" t="s">
        <v>15</v>
      </c>
      <c r="F222" s="6">
        <v>100</v>
      </c>
      <c r="G222" s="38"/>
      <c r="H222" s="49">
        <f>F222*G222</f>
        <v>0</v>
      </c>
    </row>
    <row r="223" spans="1:8" ht="15">
      <c r="A223" s="86" t="s">
        <v>455</v>
      </c>
      <c r="B223" s="119" t="s">
        <v>242</v>
      </c>
      <c r="C223" s="92" t="s">
        <v>243</v>
      </c>
      <c r="D223" s="2" t="s">
        <v>155</v>
      </c>
      <c r="E223" s="6" t="s">
        <v>10</v>
      </c>
      <c r="F223" s="6">
        <v>55</v>
      </c>
      <c r="G223" s="38"/>
      <c r="H223" s="49">
        <f>F223*G223</f>
        <v>0</v>
      </c>
    </row>
    <row r="224" spans="1:8" ht="15">
      <c r="A224" s="86" t="s">
        <v>447</v>
      </c>
      <c r="D224" s="29" t="s">
        <v>130</v>
      </c>
      <c r="E224" s="42"/>
      <c r="F224" s="42"/>
      <c r="G224" s="36"/>
      <c r="H224" s="47"/>
    </row>
    <row r="225" spans="1:8" ht="15">
      <c r="A225" s="86" t="s">
        <v>448</v>
      </c>
      <c r="B225" s="119" t="s">
        <v>242</v>
      </c>
      <c r="C225" s="92" t="s">
        <v>243</v>
      </c>
      <c r="D225" s="2" t="s">
        <v>154</v>
      </c>
      <c r="E225" s="6" t="s">
        <v>15</v>
      </c>
      <c r="F225" s="87">
        <f>55*30</f>
        <v>1650</v>
      </c>
      <c r="G225" s="38"/>
      <c r="H225" s="49">
        <f aca="true" t="shared" si="24" ref="H225">F225*G225</f>
        <v>0</v>
      </c>
    </row>
    <row r="226" spans="1:8" ht="15">
      <c r="A226" s="86" t="s">
        <v>449</v>
      </c>
      <c r="B226" s="119" t="s">
        <v>242</v>
      </c>
      <c r="C226" s="92" t="s">
        <v>243</v>
      </c>
      <c r="D226" s="2" t="s">
        <v>456</v>
      </c>
      <c r="E226" s="6" t="s">
        <v>15</v>
      </c>
      <c r="F226" s="87">
        <v>1800</v>
      </c>
      <c r="G226" s="38"/>
      <c r="H226" s="49">
        <f t="shared" si="14"/>
        <v>0</v>
      </c>
    </row>
    <row r="227" spans="1:8" s="85" customFormat="1" ht="15">
      <c r="A227" s="86" t="s">
        <v>450</v>
      </c>
      <c r="B227" s="119" t="s">
        <v>242</v>
      </c>
      <c r="C227" s="92" t="s">
        <v>243</v>
      </c>
      <c r="D227" s="86" t="s">
        <v>518</v>
      </c>
      <c r="E227" s="87" t="s">
        <v>15</v>
      </c>
      <c r="F227" s="87">
        <v>220</v>
      </c>
      <c r="G227" s="96"/>
      <c r="H227" s="101">
        <f t="shared" si="14"/>
        <v>0</v>
      </c>
    </row>
    <row r="228" spans="1:8" ht="15">
      <c r="A228" s="86" t="s">
        <v>451</v>
      </c>
      <c r="B228" s="119" t="s">
        <v>242</v>
      </c>
      <c r="C228" s="92" t="s">
        <v>243</v>
      </c>
      <c r="D228" s="2" t="s">
        <v>62</v>
      </c>
      <c r="E228" s="6" t="s">
        <v>15</v>
      </c>
      <c r="F228" s="87">
        <v>1800</v>
      </c>
      <c r="G228" s="38"/>
      <c r="H228" s="49">
        <f t="shared" si="14"/>
        <v>0</v>
      </c>
    </row>
    <row r="229" spans="1:8" s="85" customFormat="1" ht="15">
      <c r="A229" s="86" t="s">
        <v>517</v>
      </c>
      <c r="B229" s="119" t="s">
        <v>242</v>
      </c>
      <c r="C229" s="92" t="s">
        <v>243</v>
      </c>
      <c r="D229" s="86" t="s">
        <v>519</v>
      </c>
      <c r="E229" s="87" t="s">
        <v>15</v>
      </c>
      <c r="F229" s="87">
        <f>55*30</f>
        <v>1650</v>
      </c>
      <c r="G229" s="96"/>
      <c r="H229" s="101">
        <f aca="true" t="shared" si="25" ref="H229">F229*G229</f>
        <v>0</v>
      </c>
    </row>
    <row r="230" spans="1:8" ht="15">
      <c r="A230" s="86"/>
      <c r="D230" s="2"/>
      <c r="E230" s="6"/>
      <c r="F230" s="6"/>
      <c r="G230" s="38"/>
      <c r="H230" s="49"/>
    </row>
    <row r="231" spans="1:8" ht="15">
      <c r="A231" s="86" t="s">
        <v>457</v>
      </c>
      <c r="D231" s="29" t="s">
        <v>157</v>
      </c>
      <c r="E231" s="57"/>
      <c r="F231" s="57"/>
      <c r="G231" s="58"/>
      <c r="H231" s="59">
        <f>SUM(H232:H233)</f>
        <v>0</v>
      </c>
    </row>
    <row r="232" spans="1:8" ht="15">
      <c r="A232" s="86" t="s">
        <v>459</v>
      </c>
      <c r="B232" s="119" t="s">
        <v>78</v>
      </c>
      <c r="C232" s="92" t="s">
        <v>79</v>
      </c>
      <c r="D232" s="9" t="s">
        <v>114</v>
      </c>
      <c r="E232" s="11" t="s">
        <v>7</v>
      </c>
      <c r="F232" s="11">
        <v>39</v>
      </c>
      <c r="G232" s="32"/>
      <c r="H232" s="54">
        <f aca="true" t="shared" si="26" ref="H232:H243">F232*G232</f>
        <v>0</v>
      </c>
    </row>
    <row r="233" spans="1:8" ht="15">
      <c r="A233" s="86" t="s">
        <v>458</v>
      </c>
      <c r="B233" s="119" t="s">
        <v>76</v>
      </c>
      <c r="C233" s="92" t="s">
        <v>77</v>
      </c>
      <c r="D233" s="9" t="s">
        <v>40</v>
      </c>
      <c r="E233" s="11" t="s">
        <v>7</v>
      </c>
      <c r="F233" s="11">
        <v>39</v>
      </c>
      <c r="G233" s="32"/>
      <c r="H233" s="54">
        <f t="shared" si="26"/>
        <v>0</v>
      </c>
    </row>
    <row r="234" spans="1:8" ht="15">
      <c r="A234" s="86"/>
      <c r="D234" s="9"/>
      <c r="E234" s="11"/>
      <c r="F234" s="11"/>
      <c r="G234" s="32"/>
      <c r="H234" s="54"/>
    </row>
    <row r="235" spans="1:8" ht="15">
      <c r="A235" s="86" t="s">
        <v>460</v>
      </c>
      <c r="D235" s="29" t="s">
        <v>156</v>
      </c>
      <c r="E235" s="57"/>
      <c r="F235" s="57"/>
      <c r="G235" s="58"/>
      <c r="H235" s="59">
        <f>SUM(H236:H243)</f>
        <v>0</v>
      </c>
    </row>
    <row r="236" spans="1:8" ht="14.25">
      <c r="A236" s="86" t="s">
        <v>461</v>
      </c>
      <c r="B236" s="119" t="s">
        <v>248</v>
      </c>
      <c r="C236" s="92" t="s">
        <v>249</v>
      </c>
      <c r="D236" s="9" t="s">
        <v>115</v>
      </c>
      <c r="E236" s="11" t="s">
        <v>36</v>
      </c>
      <c r="F236" s="11">
        <v>50</v>
      </c>
      <c r="G236" s="32"/>
      <c r="H236" s="54">
        <f t="shared" si="26"/>
        <v>0</v>
      </c>
    </row>
    <row r="237" spans="1:8" ht="15">
      <c r="A237" s="86" t="s">
        <v>462</v>
      </c>
      <c r="B237" s="119" t="s">
        <v>248</v>
      </c>
      <c r="C237" s="92" t="s">
        <v>249</v>
      </c>
      <c r="D237" s="9" t="s">
        <v>111</v>
      </c>
      <c r="E237" s="11" t="s">
        <v>15</v>
      </c>
      <c r="F237" s="11">
        <v>50</v>
      </c>
      <c r="G237" s="32"/>
      <c r="H237" s="54">
        <f t="shared" si="26"/>
        <v>0</v>
      </c>
    </row>
    <row r="238" spans="1:8" ht="14.25">
      <c r="A238" s="86" t="s">
        <v>463</v>
      </c>
      <c r="B238" s="119" t="s">
        <v>238</v>
      </c>
      <c r="C238" s="92" t="s">
        <v>239</v>
      </c>
      <c r="D238" s="9" t="s">
        <v>113</v>
      </c>
      <c r="E238" s="11" t="s">
        <v>36</v>
      </c>
      <c r="F238" s="11">
        <f>50*0.4</f>
        <v>20</v>
      </c>
      <c r="G238" s="32"/>
      <c r="H238" s="54">
        <f t="shared" si="26"/>
        <v>0</v>
      </c>
    </row>
    <row r="239" spans="1:8" ht="14.25">
      <c r="A239" s="86" t="s">
        <v>464</v>
      </c>
      <c r="B239" s="119" t="s">
        <v>238</v>
      </c>
      <c r="C239" s="92" t="s">
        <v>239</v>
      </c>
      <c r="D239" s="9" t="s">
        <v>112</v>
      </c>
      <c r="E239" s="11" t="s">
        <v>36</v>
      </c>
      <c r="F239" s="11">
        <f>50*0.1</f>
        <v>5</v>
      </c>
      <c r="G239" s="32"/>
      <c r="H239" s="54">
        <f t="shared" si="26"/>
        <v>0</v>
      </c>
    </row>
    <row r="240" spans="1:8" ht="14.25">
      <c r="A240" s="86" t="s">
        <v>465</v>
      </c>
      <c r="B240" s="119" t="s">
        <v>238</v>
      </c>
      <c r="C240" s="92" t="s">
        <v>239</v>
      </c>
      <c r="D240" s="9" t="s">
        <v>116</v>
      </c>
      <c r="E240" s="11" t="s">
        <v>36</v>
      </c>
      <c r="F240" s="11">
        <v>20</v>
      </c>
      <c r="G240" s="32"/>
      <c r="H240" s="54">
        <f t="shared" si="26"/>
        <v>0</v>
      </c>
    </row>
    <row r="241" spans="1:8" ht="14.25">
      <c r="A241" s="86" t="s">
        <v>466</v>
      </c>
      <c r="B241" s="119" t="s">
        <v>87</v>
      </c>
      <c r="C241" s="92" t="s">
        <v>88</v>
      </c>
      <c r="D241" s="9" t="s">
        <v>117</v>
      </c>
      <c r="E241" s="11" t="s">
        <v>37</v>
      </c>
      <c r="F241" s="11">
        <v>50</v>
      </c>
      <c r="G241" s="32"/>
      <c r="H241" s="54">
        <f t="shared" si="26"/>
        <v>0</v>
      </c>
    </row>
    <row r="242" spans="1:8" ht="15">
      <c r="A242" s="86" t="s">
        <v>467</v>
      </c>
      <c r="B242" s="119" t="s">
        <v>244</v>
      </c>
      <c r="C242" s="92" t="s">
        <v>245</v>
      </c>
      <c r="D242" s="8" t="s">
        <v>118</v>
      </c>
      <c r="E242" s="26" t="s">
        <v>17</v>
      </c>
      <c r="F242" s="11">
        <v>500</v>
      </c>
      <c r="G242" s="32"/>
      <c r="H242" s="54">
        <f t="shared" si="26"/>
        <v>0</v>
      </c>
    </row>
    <row r="243" spans="1:8" ht="15">
      <c r="A243" s="86" t="s">
        <v>468</v>
      </c>
      <c r="B243" s="119" t="s">
        <v>242</v>
      </c>
      <c r="C243" s="92" t="s">
        <v>243</v>
      </c>
      <c r="D243" s="9" t="s">
        <v>158</v>
      </c>
      <c r="E243" s="11" t="s">
        <v>159</v>
      </c>
      <c r="F243" s="11">
        <v>1</v>
      </c>
      <c r="G243" s="32"/>
      <c r="H243" s="54">
        <f t="shared" si="26"/>
        <v>0</v>
      </c>
    </row>
    <row r="244" spans="1:8" ht="15">
      <c r="A244" s="86"/>
      <c r="D244" s="2"/>
      <c r="E244" s="6"/>
      <c r="F244" s="6"/>
      <c r="G244" s="38"/>
      <c r="H244" s="49"/>
    </row>
    <row r="245" spans="1:8" ht="15">
      <c r="A245" s="86" t="s">
        <v>469</v>
      </c>
      <c r="D245" s="29" t="s">
        <v>124</v>
      </c>
      <c r="E245" s="42"/>
      <c r="F245" s="42"/>
      <c r="G245" s="36"/>
      <c r="H245" s="47">
        <f>SUM(H246:H250)</f>
        <v>0</v>
      </c>
    </row>
    <row r="246" spans="1:8" ht="15">
      <c r="A246" s="86" t="s">
        <v>474</v>
      </c>
      <c r="B246" s="119" t="s">
        <v>81</v>
      </c>
      <c r="C246" s="92" t="s">
        <v>235</v>
      </c>
      <c r="D246" s="2" t="s">
        <v>29</v>
      </c>
      <c r="E246" s="6" t="s">
        <v>5</v>
      </c>
      <c r="F246" s="6">
        <v>1</v>
      </c>
      <c r="G246" s="38"/>
      <c r="H246" s="49">
        <f>F246*G246</f>
        <v>0</v>
      </c>
    </row>
    <row r="247" spans="1:8" s="85" customFormat="1" ht="15">
      <c r="A247" s="86" t="s">
        <v>470</v>
      </c>
      <c r="B247" s="119" t="s">
        <v>81</v>
      </c>
      <c r="C247" s="92" t="s">
        <v>235</v>
      </c>
      <c r="D247" s="86" t="s">
        <v>234</v>
      </c>
      <c r="E247" s="87" t="s">
        <v>5</v>
      </c>
      <c r="F247" s="87">
        <v>1</v>
      </c>
      <c r="G247" s="96"/>
      <c r="H247" s="101">
        <f aca="true" t="shared" si="27" ref="H247">F247*G247</f>
        <v>0</v>
      </c>
    </row>
    <row r="248" spans="1:8" ht="15">
      <c r="A248" s="86" t="s">
        <v>471</v>
      </c>
      <c r="B248" s="119" t="s">
        <v>81</v>
      </c>
      <c r="C248" s="92" t="s">
        <v>235</v>
      </c>
      <c r="D248" s="2" t="s">
        <v>30</v>
      </c>
      <c r="E248" s="6" t="s">
        <v>15</v>
      </c>
      <c r="F248" s="6">
        <v>70</v>
      </c>
      <c r="G248" s="38"/>
      <c r="H248" s="49">
        <f>F248*G248</f>
        <v>0</v>
      </c>
    </row>
    <row r="249" spans="1:8" ht="15">
      <c r="A249" s="86" t="s">
        <v>472</v>
      </c>
      <c r="B249" s="119" t="s">
        <v>81</v>
      </c>
      <c r="C249" s="92" t="s">
        <v>235</v>
      </c>
      <c r="D249" s="2" t="s">
        <v>31</v>
      </c>
      <c r="E249" s="6" t="s">
        <v>15</v>
      </c>
      <c r="F249" s="6">
        <v>1</v>
      </c>
      <c r="G249" s="38"/>
      <c r="H249" s="49">
        <f>F249*G249</f>
        <v>0</v>
      </c>
    </row>
    <row r="250" spans="1:8" ht="15">
      <c r="A250" s="86" t="s">
        <v>473</v>
      </c>
      <c r="B250" s="119" t="s">
        <v>244</v>
      </c>
      <c r="C250" s="92" t="s">
        <v>245</v>
      </c>
      <c r="D250" s="2" t="s">
        <v>105</v>
      </c>
      <c r="E250" s="6" t="s">
        <v>17</v>
      </c>
      <c r="F250" s="6">
        <v>400</v>
      </c>
      <c r="G250" s="38"/>
      <c r="H250" s="49">
        <f>F250*G250</f>
        <v>0</v>
      </c>
    </row>
    <row r="251" spans="1:8" ht="15">
      <c r="A251" s="86"/>
      <c r="D251" s="2"/>
      <c r="E251" s="6"/>
      <c r="F251" s="6"/>
      <c r="G251" s="38"/>
      <c r="H251" s="49"/>
    </row>
    <row r="252" spans="1:8" ht="15">
      <c r="A252" s="86" t="s">
        <v>521</v>
      </c>
      <c r="D252" s="29" t="s">
        <v>492</v>
      </c>
      <c r="E252" s="42"/>
      <c r="F252" s="42"/>
      <c r="G252" s="36"/>
      <c r="H252" s="47">
        <f>SUM(H253:H265)</f>
        <v>0</v>
      </c>
    </row>
    <row r="253" spans="1:8" ht="15">
      <c r="A253" s="121" t="s">
        <v>522</v>
      </c>
      <c r="B253" s="119" t="s">
        <v>240</v>
      </c>
      <c r="C253" s="92" t="s">
        <v>241</v>
      </c>
      <c r="D253" s="9" t="s">
        <v>41</v>
      </c>
      <c r="E253" s="11" t="s">
        <v>42</v>
      </c>
      <c r="F253" s="11">
        <f>F117+F118</f>
        <v>160</v>
      </c>
      <c r="G253" s="32"/>
      <c r="H253" s="49">
        <f aca="true" t="shared" si="28" ref="H253:H254">F253*G253</f>
        <v>0</v>
      </c>
    </row>
    <row r="254" spans="1:8" ht="15">
      <c r="A254" s="86" t="s">
        <v>523</v>
      </c>
      <c r="B254" s="119" t="s">
        <v>240</v>
      </c>
      <c r="C254" s="92" t="s">
        <v>241</v>
      </c>
      <c r="D254" s="9" t="s">
        <v>160</v>
      </c>
      <c r="E254" s="11" t="s">
        <v>6</v>
      </c>
      <c r="F254" s="11">
        <v>16</v>
      </c>
      <c r="G254" s="32"/>
      <c r="H254" s="49">
        <f t="shared" si="28"/>
        <v>0</v>
      </c>
    </row>
    <row r="255" spans="1:8" ht="15">
      <c r="A255" s="86" t="s">
        <v>524</v>
      </c>
      <c r="B255" s="119" t="s">
        <v>240</v>
      </c>
      <c r="C255" s="92" t="s">
        <v>241</v>
      </c>
      <c r="D255" s="9" t="s">
        <v>43</v>
      </c>
      <c r="E255" s="11" t="s">
        <v>39</v>
      </c>
      <c r="F255" s="11">
        <v>500</v>
      </c>
      <c r="G255" s="32"/>
      <c r="H255" s="49">
        <f aca="true" t="shared" si="29" ref="H255:H265">F255*G255</f>
        <v>0</v>
      </c>
    </row>
    <row r="256" spans="1:8" ht="15">
      <c r="A256" s="86" t="s">
        <v>525</v>
      </c>
      <c r="B256" s="119" t="s">
        <v>240</v>
      </c>
      <c r="C256" s="92" t="s">
        <v>241</v>
      </c>
      <c r="D256" s="9" t="s">
        <v>44</v>
      </c>
      <c r="E256" s="11" t="s">
        <v>39</v>
      </c>
      <c r="F256" s="11">
        <v>240</v>
      </c>
      <c r="G256" s="32"/>
      <c r="H256" s="49">
        <f t="shared" si="29"/>
        <v>0</v>
      </c>
    </row>
    <row r="257" spans="1:8" ht="15">
      <c r="A257" s="86" t="s">
        <v>526</v>
      </c>
      <c r="B257" s="119" t="s">
        <v>240</v>
      </c>
      <c r="C257" s="92" t="s">
        <v>241</v>
      </c>
      <c r="D257" s="15" t="s">
        <v>19</v>
      </c>
      <c r="E257" s="13" t="s">
        <v>6</v>
      </c>
      <c r="F257" s="19">
        <v>2500</v>
      </c>
      <c r="G257" s="64"/>
      <c r="H257" s="49">
        <f t="shared" si="29"/>
        <v>0</v>
      </c>
    </row>
    <row r="258" spans="1:8" ht="15">
      <c r="A258" s="86" t="s">
        <v>527</v>
      </c>
      <c r="B258" s="119" t="s">
        <v>240</v>
      </c>
      <c r="C258" s="92" t="s">
        <v>241</v>
      </c>
      <c r="D258" s="15" t="s">
        <v>119</v>
      </c>
      <c r="E258" s="13" t="s">
        <v>6</v>
      </c>
      <c r="F258" s="19">
        <v>3000</v>
      </c>
      <c r="G258" s="38"/>
      <c r="H258" s="49">
        <f t="shared" si="29"/>
        <v>0</v>
      </c>
    </row>
    <row r="259" spans="1:8" ht="15">
      <c r="A259" s="86" t="s">
        <v>528</v>
      </c>
      <c r="B259" s="119" t="s">
        <v>240</v>
      </c>
      <c r="C259" s="92" t="s">
        <v>241</v>
      </c>
      <c r="D259" s="15" t="s">
        <v>120</v>
      </c>
      <c r="E259" s="13" t="s">
        <v>6</v>
      </c>
      <c r="F259" s="19">
        <v>2500</v>
      </c>
      <c r="G259" s="38"/>
      <c r="H259" s="49">
        <f t="shared" si="29"/>
        <v>0</v>
      </c>
    </row>
    <row r="260" spans="1:8" ht="15">
      <c r="A260" s="86" t="s">
        <v>529</v>
      </c>
      <c r="B260" s="119" t="s">
        <v>240</v>
      </c>
      <c r="C260" s="92" t="s">
        <v>241</v>
      </c>
      <c r="D260" s="15" t="s">
        <v>121</v>
      </c>
      <c r="E260" s="13" t="s">
        <v>6</v>
      </c>
      <c r="F260" s="19">
        <v>5000</v>
      </c>
      <c r="G260" s="38"/>
      <c r="H260" s="49">
        <f t="shared" si="29"/>
        <v>0</v>
      </c>
    </row>
    <row r="261" spans="1:8" ht="15">
      <c r="A261" s="86" t="s">
        <v>530</v>
      </c>
      <c r="B261" s="119" t="s">
        <v>240</v>
      </c>
      <c r="C261" s="92" t="s">
        <v>241</v>
      </c>
      <c r="D261" s="15" t="s">
        <v>122</v>
      </c>
      <c r="E261" s="13" t="s">
        <v>6</v>
      </c>
      <c r="F261" s="19">
        <v>2000</v>
      </c>
      <c r="G261" s="38"/>
      <c r="H261" s="49">
        <f t="shared" si="29"/>
        <v>0</v>
      </c>
    </row>
    <row r="262" spans="1:8" ht="15">
      <c r="A262" s="86" t="s">
        <v>531</v>
      </c>
      <c r="B262" s="119" t="s">
        <v>240</v>
      </c>
      <c r="C262" s="92" t="s">
        <v>241</v>
      </c>
      <c r="D262" s="15" t="s">
        <v>20</v>
      </c>
      <c r="E262" s="13" t="s">
        <v>6</v>
      </c>
      <c r="F262" s="13">
        <v>1000</v>
      </c>
      <c r="G262" s="38"/>
      <c r="H262" s="49">
        <f t="shared" si="29"/>
        <v>0</v>
      </c>
    </row>
    <row r="263" spans="1:8" ht="15">
      <c r="A263" s="86" t="s">
        <v>532</v>
      </c>
      <c r="B263" s="119" t="s">
        <v>240</v>
      </c>
      <c r="C263" s="92" t="s">
        <v>241</v>
      </c>
      <c r="D263" s="9" t="s">
        <v>45</v>
      </c>
      <c r="E263" s="11" t="s">
        <v>5</v>
      </c>
      <c r="F263" s="11">
        <v>1</v>
      </c>
      <c r="G263" s="32"/>
      <c r="H263" s="49">
        <f t="shared" si="29"/>
        <v>0</v>
      </c>
    </row>
    <row r="264" spans="1:8" ht="15">
      <c r="A264" s="86" t="s">
        <v>533</v>
      </c>
      <c r="B264" s="119" t="s">
        <v>242</v>
      </c>
      <c r="C264" s="92" t="s">
        <v>243</v>
      </c>
      <c r="D264" s="15" t="s">
        <v>21</v>
      </c>
      <c r="E264" s="13" t="s">
        <v>6</v>
      </c>
      <c r="F264" s="13">
        <v>40</v>
      </c>
      <c r="G264" s="38"/>
      <c r="H264" s="49">
        <f t="shared" si="29"/>
        <v>0</v>
      </c>
    </row>
    <row r="265" spans="1:8" ht="15">
      <c r="A265" s="86" t="s">
        <v>534</v>
      </c>
      <c r="B265" s="119" t="s">
        <v>244</v>
      </c>
      <c r="C265" s="92" t="s">
        <v>245</v>
      </c>
      <c r="D265" s="15" t="s">
        <v>22</v>
      </c>
      <c r="E265" s="13" t="s">
        <v>17</v>
      </c>
      <c r="F265" s="19">
        <v>5000</v>
      </c>
      <c r="G265" s="38"/>
      <c r="H265" s="49">
        <f t="shared" si="29"/>
        <v>0</v>
      </c>
    </row>
    <row r="266" spans="1:8" s="85" customFormat="1" ht="15">
      <c r="A266" s="86"/>
      <c r="B266" s="112"/>
      <c r="C266" s="112"/>
      <c r="D266" s="91"/>
      <c r="E266" s="89"/>
      <c r="F266" s="19"/>
      <c r="G266" s="96"/>
      <c r="H266" s="101"/>
    </row>
    <row r="267" spans="1:8" s="85" customFormat="1" ht="15">
      <c r="A267" s="86" t="s">
        <v>477</v>
      </c>
      <c r="B267" s="93"/>
      <c r="D267" s="114" t="s">
        <v>480</v>
      </c>
      <c r="E267" s="115"/>
      <c r="F267" s="115"/>
      <c r="G267" s="116"/>
      <c r="H267" s="117"/>
    </row>
    <row r="268" spans="1:8" ht="15">
      <c r="A268" s="121" t="s">
        <v>478</v>
      </c>
      <c r="D268" s="29" t="s">
        <v>475</v>
      </c>
      <c r="E268" s="42"/>
      <c r="F268" s="42"/>
      <c r="G268" s="36"/>
      <c r="H268" s="100">
        <f>SUM(H269:H273)</f>
        <v>0</v>
      </c>
    </row>
    <row r="269" spans="1:8" ht="15">
      <c r="A269" s="121" t="s">
        <v>481</v>
      </c>
      <c r="B269" s="119" t="s">
        <v>242</v>
      </c>
      <c r="C269" s="92" t="s">
        <v>243</v>
      </c>
      <c r="D269" s="2" t="s">
        <v>14</v>
      </c>
      <c r="E269" s="6" t="s">
        <v>15</v>
      </c>
      <c r="F269" s="6">
        <v>50</v>
      </c>
      <c r="G269" s="40"/>
      <c r="H269" s="49">
        <f>F269*G269</f>
        <v>0</v>
      </c>
    </row>
    <row r="270" spans="1:8" ht="15">
      <c r="A270" s="121" t="s">
        <v>482</v>
      </c>
      <c r="B270" s="119" t="s">
        <v>256</v>
      </c>
      <c r="C270" s="92" t="s">
        <v>257</v>
      </c>
      <c r="D270" s="2" t="s">
        <v>102</v>
      </c>
      <c r="E270" s="6" t="s">
        <v>15</v>
      </c>
      <c r="F270" s="6">
        <v>50</v>
      </c>
      <c r="G270" s="40"/>
      <c r="H270" s="49">
        <f>F270*G270</f>
        <v>0</v>
      </c>
    </row>
    <row r="271" spans="1:8" ht="15">
      <c r="A271" s="86" t="s">
        <v>483</v>
      </c>
      <c r="B271" s="119" t="s">
        <v>256</v>
      </c>
      <c r="C271" s="92" t="s">
        <v>257</v>
      </c>
      <c r="D271" s="2" t="s">
        <v>136</v>
      </c>
      <c r="E271" s="6" t="s">
        <v>15</v>
      </c>
      <c r="F271" s="6">
        <v>50</v>
      </c>
      <c r="G271" s="40"/>
      <c r="H271" s="49">
        <f>F271*G271</f>
        <v>0</v>
      </c>
    </row>
    <row r="272" spans="1:8" ht="15">
      <c r="A272" s="86" t="s">
        <v>484</v>
      </c>
      <c r="B272" s="119" t="s">
        <v>256</v>
      </c>
      <c r="C272" s="92" t="s">
        <v>257</v>
      </c>
      <c r="D272" s="2" t="s">
        <v>104</v>
      </c>
      <c r="E272" s="6" t="s">
        <v>15</v>
      </c>
      <c r="F272" s="6">
        <v>50</v>
      </c>
      <c r="G272" s="40"/>
      <c r="H272" s="49">
        <f>F272*G272</f>
        <v>0</v>
      </c>
    </row>
    <row r="273" spans="1:8" ht="15">
      <c r="A273" s="86" t="s">
        <v>485</v>
      </c>
      <c r="B273" s="119" t="s">
        <v>256</v>
      </c>
      <c r="C273" s="92" t="s">
        <v>257</v>
      </c>
      <c r="D273" s="2" t="s">
        <v>103</v>
      </c>
      <c r="E273" s="6" t="s">
        <v>15</v>
      </c>
      <c r="F273" s="6">
        <v>50</v>
      </c>
      <c r="G273" s="40"/>
      <c r="H273" s="49">
        <f>F273*G273</f>
        <v>0</v>
      </c>
    </row>
    <row r="274" spans="1:8" s="85" customFormat="1" ht="15">
      <c r="A274" s="86" t="s">
        <v>479</v>
      </c>
      <c r="B274" s="93"/>
      <c r="D274" s="94" t="s">
        <v>476</v>
      </c>
      <c r="E274" s="98"/>
      <c r="F274" s="98"/>
      <c r="G274" s="95"/>
      <c r="H274" s="100">
        <f>SUM(H275:H280)</f>
        <v>0</v>
      </c>
    </row>
    <row r="275" spans="1:8" s="85" customFormat="1" ht="15">
      <c r="A275" s="121" t="s">
        <v>486</v>
      </c>
      <c r="B275" s="119" t="s">
        <v>242</v>
      </c>
      <c r="C275" s="92" t="s">
        <v>243</v>
      </c>
      <c r="D275" s="92" t="s">
        <v>170</v>
      </c>
      <c r="E275" s="70" t="s">
        <v>70</v>
      </c>
      <c r="F275" s="70">
        <f>SUM(F276:F279)</f>
        <v>200</v>
      </c>
      <c r="G275" s="73"/>
      <c r="H275" s="101">
        <f aca="true" t="shared" si="30" ref="H275:H279">F275*G275</f>
        <v>0</v>
      </c>
    </row>
    <row r="276" spans="1:8" s="85" customFormat="1" ht="15">
      <c r="A276" s="86" t="s">
        <v>487</v>
      </c>
      <c r="B276" s="119" t="s">
        <v>236</v>
      </c>
      <c r="C276" s="92" t="s">
        <v>237</v>
      </c>
      <c r="D276" s="92" t="s">
        <v>95</v>
      </c>
      <c r="E276" s="70" t="s">
        <v>51</v>
      </c>
      <c r="F276" s="70">
        <v>50</v>
      </c>
      <c r="G276" s="73"/>
      <c r="H276" s="101">
        <f t="shared" si="30"/>
        <v>0</v>
      </c>
    </row>
    <row r="277" spans="1:8" s="85" customFormat="1" ht="15">
      <c r="A277" s="86" t="s">
        <v>488</v>
      </c>
      <c r="B277" s="119" t="s">
        <v>236</v>
      </c>
      <c r="C277" s="92" t="s">
        <v>237</v>
      </c>
      <c r="D277" s="92" t="s">
        <v>99</v>
      </c>
      <c r="E277" s="70" t="s">
        <v>51</v>
      </c>
      <c r="F277" s="70">
        <v>50</v>
      </c>
      <c r="G277" s="73"/>
      <c r="H277" s="101">
        <f t="shared" si="30"/>
        <v>0</v>
      </c>
    </row>
    <row r="278" spans="1:8" s="85" customFormat="1" ht="15">
      <c r="A278" s="86" t="s">
        <v>489</v>
      </c>
      <c r="B278" s="119" t="s">
        <v>236</v>
      </c>
      <c r="C278" s="92" t="s">
        <v>237</v>
      </c>
      <c r="D278" s="92" t="s">
        <v>100</v>
      </c>
      <c r="E278" s="70" t="s">
        <v>51</v>
      </c>
      <c r="F278" s="70">
        <v>50</v>
      </c>
      <c r="G278" s="73"/>
      <c r="H278" s="101">
        <f t="shared" si="30"/>
        <v>0</v>
      </c>
    </row>
    <row r="279" spans="1:8" s="85" customFormat="1" ht="15">
      <c r="A279" s="86" t="s">
        <v>490</v>
      </c>
      <c r="B279" s="119" t="s">
        <v>236</v>
      </c>
      <c r="C279" s="92" t="s">
        <v>237</v>
      </c>
      <c r="D279" s="92" t="s">
        <v>101</v>
      </c>
      <c r="E279" s="70" t="s">
        <v>51</v>
      </c>
      <c r="F279" s="70">
        <v>50</v>
      </c>
      <c r="G279" s="73"/>
      <c r="H279" s="101">
        <f t="shared" si="30"/>
        <v>0</v>
      </c>
    </row>
    <row r="280" spans="1:8" s="85" customFormat="1" ht="15">
      <c r="A280" s="86" t="s">
        <v>491</v>
      </c>
      <c r="B280" s="119" t="s">
        <v>244</v>
      </c>
      <c r="C280" s="92" t="s">
        <v>245</v>
      </c>
      <c r="D280" s="92" t="s">
        <v>82</v>
      </c>
      <c r="E280" s="70" t="s">
        <v>17</v>
      </c>
      <c r="F280" s="70">
        <v>200</v>
      </c>
      <c r="G280" s="73"/>
      <c r="H280" s="101">
        <f>F280*G280</f>
        <v>0</v>
      </c>
    </row>
    <row r="281" spans="1:8" s="85" customFormat="1" ht="15">
      <c r="A281" s="86"/>
      <c r="B281" s="92"/>
      <c r="C281" s="92"/>
      <c r="D281" s="92"/>
      <c r="E281" s="123"/>
      <c r="F281" s="123"/>
      <c r="G281" s="124"/>
      <c r="H281" s="83"/>
    </row>
    <row r="282" spans="1:8" ht="15">
      <c r="A282" s="86"/>
      <c r="B282" s="127"/>
      <c r="C282" s="86"/>
      <c r="D282" s="86"/>
      <c r="E282" s="126"/>
      <c r="F282" s="6"/>
      <c r="G282" s="38"/>
      <c r="H282" s="49"/>
    </row>
    <row r="283" spans="1:8" ht="15">
      <c r="A283" s="86"/>
      <c r="B283" s="127"/>
      <c r="C283" s="86"/>
      <c r="D283" s="86"/>
      <c r="E283" s="126"/>
      <c r="F283" s="6"/>
      <c r="G283" s="38"/>
      <c r="H283" s="49"/>
    </row>
    <row r="284" spans="1:8" ht="15">
      <c r="A284" s="86"/>
      <c r="B284" s="127"/>
      <c r="C284" s="86"/>
      <c r="D284" s="28" t="s">
        <v>18</v>
      </c>
      <c r="E284" s="126"/>
      <c r="F284" s="6"/>
      <c r="G284" s="38"/>
      <c r="H284" s="53">
        <f>H252+H274+H268+H235+H231+H245+H192+H177+H171+H141+H116+H164+H123+H104+H70+H92+H65+H84+H55+H46+H30+H5</f>
        <v>0</v>
      </c>
    </row>
    <row r="287" spans="1:8" ht="15">
      <c r="A287" s="1"/>
      <c r="B287" s="1"/>
      <c r="E287" s="1"/>
      <c r="F287" s="1"/>
      <c r="G287" s="1"/>
      <c r="H287" s="65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Jiří Kamas</dc:creator>
  <cp:keywords/>
  <dc:description/>
  <cp:lastModifiedBy>zdenka</cp:lastModifiedBy>
  <cp:lastPrinted>2017-12-19T10:22:28Z</cp:lastPrinted>
  <dcterms:created xsi:type="dcterms:W3CDTF">2017-12-11T09:04:18Z</dcterms:created>
  <dcterms:modified xsi:type="dcterms:W3CDTF">2018-08-28T12:36:32Z</dcterms:modified>
  <cp:category/>
  <cp:version/>
  <cp:contentType/>
  <cp:contentStatus/>
</cp:coreProperties>
</file>