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ichova\Desktop\4. Přesun MP\3. VŘ_zhotovitel\1. RM_ZD zhotovitel\02_ Soupisy prací, dodávek a služeb\"/>
    </mc:Choice>
  </mc:AlternateContent>
  <xr:revisionPtr revIDLastSave="0" documentId="13_ncr:1_{0E6BDC5E-6EF2-4137-ABEC-C375EA976A8D}" xr6:coauthVersionLast="36" xr6:coauthVersionMax="47" xr10:uidLastSave="{00000000-0000-0000-0000-000000000000}"/>
  <bookViews>
    <workbookView xWindow="0" yWindow="0" windowWidth="28800" windowHeight="12225" activeTab="2" xr2:uid="{00000000-000D-0000-FFFF-FFFF00000000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Pol'!$A$1:$U$87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7" i="12" l="1"/>
  <c r="F39" i="1" s="1"/>
  <c r="AD77" i="12"/>
  <c r="G39" i="1" s="1"/>
  <c r="G40" i="1" s="1"/>
  <c r="F9" i="12"/>
  <c r="G9" i="12" s="1"/>
  <c r="M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6" i="12"/>
  <c r="G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3" i="12"/>
  <c r="G73" i="12" s="1"/>
  <c r="I73" i="12"/>
  <c r="I72" i="12" s="1"/>
  <c r="K73" i="12"/>
  <c r="O73" i="12"/>
  <c r="Q73" i="12"/>
  <c r="U73" i="12"/>
  <c r="U72" i="12" s="1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O72" i="12" s="1"/>
  <c r="Q75" i="12"/>
  <c r="Q72" i="12" s="1"/>
  <c r="U75" i="12"/>
  <c r="I20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G25" i="1" l="1"/>
  <c r="G26" i="1" s="1"/>
  <c r="F40" i="1"/>
  <c r="G23" i="1" s="1"/>
  <c r="G24" i="1" s="1"/>
  <c r="H39" i="1"/>
  <c r="H40" i="1" s="1"/>
  <c r="I67" i="12"/>
  <c r="U45" i="12"/>
  <c r="U8" i="12"/>
  <c r="K8" i="12"/>
  <c r="K45" i="12"/>
  <c r="I45" i="12"/>
  <c r="I8" i="12"/>
  <c r="U67" i="12"/>
  <c r="O67" i="12"/>
  <c r="Q45" i="12"/>
  <c r="O8" i="12"/>
  <c r="K72" i="12"/>
  <c r="Q67" i="12"/>
  <c r="K67" i="12"/>
  <c r="O45" i="12"/>
  <c r="Q8" i="12"/>
  <c r="M46" i="12"/>
  <c r="M45" i="12" s="1"/>
  <c r="G45" i="12"/>
  <c r="I48" i="1" s="1"/>
  <c r="G72" i="12"/>
  <c r="I50" i="1" s="1"/>
  <c r="I19" i="1" s="1"/>
  <c r="M73" i="12"/>
  <c r="M72" i="12" s="1"/>
  <c r="M8" i="12"/>
  <c r="M67" i="12"/>
  <c r="G8" i="12"/>
  <c r="G67" i="12"/>
  <c r="I49" i="1" s="1"/>
  <c r="I39" i="1"/>
  <c r="I40" i="1" s="1"/>
  <c r="J39" i="1" s="1"/>
  <c r="J40" i="1" s="1"/>
  <c r="G77" i="12" l="1"/>
  <c r="I47" i="1"/>
  <c r="G29" i="1"/>
  <c r="G28" i="1"/>
  <c r="I51" i="1" l="1"/>
  <c r="I18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<sst xmlns="http://schemas.openxmlformats.org/spreadsheetml/2006/main" count="404" uniqueCount="228">
  <si>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</si>
  <si>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</si>
  <si>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</si>
  <si>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</si>
  <si>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</si>
  <si>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</si>
  <si>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</si>
  <si>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</si>
  <si>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</si>
  <si>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</si>
  <si>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</si>
  <si>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</si>
  <si>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</si>
  <si>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</si>
  <si>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</si>
  <si>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</si>
  <si>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</si>
  <si>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</si>
  <si>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</si>
  <si>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</si>
  <si>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</si>
  <si>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</si>
  <si>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</si>
  <si>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</si>
  <si>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</si>
  <si>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</si>
  <si>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</si>
  <si>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</si>
  <si>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</si>
  <si>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</si>
  <si>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</si>
  <si>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</si>
  <si>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</si>
  <si>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</si>
  <si>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</si>
  <si>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</si>
  <si>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</si>
  <si>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</si>
  <si>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</si>
  <si>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</si>
  <si>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</si>
  <si>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</si>
  <si>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Lidická 316/28, Šlapanice</t>
  </si>
  <si>
    <t>Rozpočet:</t>
  </si>
  <si>
    <t>Misto</t>
  </si>
  <si>
    <t>Rekonstrukce MP Šlapanice, elektroinstalace revize 2024</t>
  </si>
  <si>
    <t xml:space="preserve">Město Šlapanice, </t>
  </si>
  <si>
    <t>Masarykovo nám. 100/7, Šlapanice</t>
  </si>
  <si>
    <t>Šlapanice</t>
  </si>
  <si>
    <t>664 45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</si>
  <si>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</si>
  <si>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</si>
  <si>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</si>
  <si>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</si>
  <si>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</si>
  <si>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</si>
  <si>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</si>
  <si>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</si>
  <si>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</si>
  <si>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</si>
  <si>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</si>
  <si>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</si>
  <si>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</si>
  <si>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</si>
  <si>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</si>
  <si>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</si>
  <si>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</si>
  <si>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</si>
  <si>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</si>
  <si>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</si>
  <si>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</si>
  <si>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</si>
  <si>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</si>
  <si>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</si>
  <si>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</si>
  <si>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</si>
  <si>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</si>
  <si>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</si>
  <si>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</si>
  <si>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</si>
  <si>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</si>
  <si>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</si>
  <si>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</si>
  <si>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</si>
  <si>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</si>
  <si>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</si>
  <si>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</si>
  <si>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</si>
  <si>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</si>
  <si>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</si>
  <si>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211010002RT2</t>
  </si>
  <si>
    <t>Osazení hmoždinky do cihlového zdiva, HM 8, včetně dodávky hmoždinky</t>
  </si>
  <si>
    <t>kus</t>
  </si>
  <si>
    <t>POL1_0</t>
  </si>
  <si>
    <t>210010002RU2</t>
  </si>
  <si>
    <t>Trubka ohebná pod omítku, vnější průměr 20 mm, včetně dodávky Monoflex 1420</t>
  </si>
  <si>
    <t>m</t>
  </si>
  <si>
    <t>210010006RU2</t>
  </si>
  <si>
    <t>Trubka ohebná pod omítku, vnější průměr 50 mm, včetně dodávky Monoflex 1450</t>
  </si>
  <si>
    <t>210010301RT1</t>
  </si>
  <si>
    <t>Krabice přístrojová KP, bez zapojení, kruhová, včetně dodávky KP 68/2</t>
  </si>
  <si>
    <t>210010321RT1</t>
  </si>
  <si>
    <t>Krabice univerzální KU a odbočná KO se zapoj.,kruh, vč.dodávky krabice KU 68-1903</t>
  </si>
  <si>
    <t>210010323RT1</t>
  </si>
  <si>
    <t>Krabice odbočná KO, se zapojením, čtvercová, včetně dodávky KO 125 E s víčkem</t>
  </si>
  <si>
    <t>210010315RT3</t>
  </si>
  <si>
    <t>Krabice odbočná KT 250, bez zapojení - obdélníková, včetně dodávky KT 250 s víčkem</t>
  </si>
  <si>
    <t>210010312RT1</t>
  </si>
  <si>
    <t>Krabice odbočná KO 97, bez zapojení, kruhová, včetně dodávky KO 97/5 s víčkem</t>
  </si>
  <si>
    <t>210100001R00</t>
  </si>
  <si>
    <t>Ukončení vodičů v rozvaděči + zapojení do 2,5 mm2</t>
  </si>
  <si>
    <t>210100003R00</t>
  </si>
  <si>
    <t>Ukončení vodičů v rozvaděči + zapojení do 16 mm2</t>
  </si>
  <si>
    <t>210110001RT2</t>
  </si>
  <si>
    <t>Spínač nástěnný jednopól.- řaz. 1, obyč.prostředí, včetně dodávky spínače</t>
  </si>
  <si>
    <t>210110004RT1</t>
  </si>
  <si>
    <t>Spínač nástěnný střídavý - řaz. 6, obyč.prostředí, včetně dodávky spínače</t>
  </si>
  <si>
    <t>210110005RT1</t>
  </si>
  <si>
    <t>Spínač nástěnný křížový - řaz. 7, obyč.prostředí, včetně dodávky spínače 3553-07629</t>
  </si>
  <si>
    <t>210110005RT3</t>
  </si>
  <si>
    <t>Spínač nástěnný křížový - řaz. 66, obyč.prostředí, včetně dodávky spínače 3553-07629</t>
  </si>
  <si>
    <t>210111011RT6</t>
  </si>
  <si>
    <t>Zásuvka domovní zapá - provedení 2P+PE s T3, včetně dodávky zásuvky a rámečku</t>
  </si>
  <si>
    <t>210110082RT1</t>
  </si>
  <si>
    <t>Spínač sporákový zapuštěný 39563 - 23C, včetně dodávky spínače 39563-23</t>
  </si>
  <si>
    <t>210111014RT6</t>
  </si>
  <si>
    <t>Zásuvka domovní zapuštěná - provedení 2x (2P+PE), včetně dodávky zásuvky a rámečku</t>
  </si>
  <si>
    <t>210111013RT2</t>
  </si>
  <si>
    <t xml:space="preserve">Zásuvka s přepěťovou ochranou - provedení 2x 2P+PE, včetně dodávky zásuvky </t>
  </si>
  <si>
    <t>210190049R00</t>
  </si>
  <si>
    <t>Osazenírozvodnic,výklenek, plocha do 1,0 m2</t>
  </si>
  <si>
    <t>35712201R</t>
  </si>
  <si>
    <t>Skříň rozvaděčová R1, viz výkres č.104</t>
  </si>
  <si>
    <t>POL3_0</t>
  </si>
  <si>
    <t>210800005RT1</t>
  </si>
  <si>
    <t>Vodič CYY 6 mm2 uložený pod omítkou, včetně dodávky CYY 6 ZE/ZL</t>
  </si>
  <si>
    <t>210800105RT1</t>
  </si>
  <si>
    <t>Kabel CYKY 750 V 3x1,5 mm2 uložený pod omítkou, včetně dodávky kabelu</t>
  </si>
  <si>
    <t>210800106RT1</t>
  </si>
  <si>
    <t>Kabel CYKY 750 V 3x2,5 mm2 uložený pod omítkou, včetně dodávky kabelu</t>
  </si>
  <si>
    <t>210800115RT1</t>
  </si>
  <si>
    <t>Kabel CYKY 750 V 5x1,5 mm2 uložený pod omítkou, včetně dodávky kabelu</t>
  </si>
  <si>
    <t>210800118RT3</t>
  </si>
  <si>
    <t>Kabel CYKY 750 V 5 žil uložený pod omítkou, včetně dodávky kabelu 5x10 mm2</t>
  </si>
  <si>
    <t>210075001R00</t>
  </si>
  <si>
    <t>Přípojnice pospojení ekv , včetně dodávky</t>
  </si>
  <si>
    <t>210201513R00</t>
  </si>
  <si>
    <t>Svítidlo LED bytové stropní závěsné 2 upevňov.body, montáž</t>
  </si>
  <si>
    <t>210201514R00</t>
  </si>
  <si>
    <t>Svítidlo LED bytové stropní závěsné 4 upevňov.body</t>
  </si>
  <si>
    <t>348360130R1</t>
  </si>
  <si>
    <t>A1    Vestavné LED svítidlo, mikroprizmatický kryt, 1 x LED, 32W, 3300lm, Ra80, 4000K</t>
  </si>
  <si>
    <t>348360130R2</t>
  </si>
  <si>
    <t xml:space="preserve">A2    Vestavné LED svítidlo, mikroprizmatický kryt, 1 x LED, 44W, 5100lm, Ra80, 4000K </t>
  </si>
  <si>
    <t>348360130R3</t>
  </si>
  <si>
    <t>A3    Vestavné LED svítidlo opálový kryt, 1 x LED, 32W, 4100lm, Ra80, 4000K</t>
  </si>
  <si>
    <t>348360130R4</t>
  </si>
  <si>
    <t>A4    Závěsné LED svítidlo opálový kryt, 1 x LED, 32W, 4100lm, Ra80, 4000K</t>
  </si>
  <si>
    <t>348360130R5</t>
  </si>
  <si>
    <t>B Vestavné LED svítidlo s optikou, černý refl, , širokozářič 80°, 2 linie, čtverec 600x600mm, 42W</t>
  </si>
  <si>
    <t>348360130R6</t>
  </si>
  <si>
    <t>C     Přisazené LED svítidlo, opálový PMMA kryt, , průměr 285mm    1 x LED, 20W, 2000lm, Ra80, 4000K</t>
  </si>
  <si>
    <t>210020922R00</t>
  </si>
  <si>
    <t>Ucpávka protipožární, průchod stěnou, tl. 30 cm</t>
  </si>
  <si>
    <t>m2</t>
  </si>
  <si>
    <t>210290752R00</t>
  </si>
  <si>
    <t>Montáž zařízení nad 1,5 kW</t>
  </si>
  <si>
    <t>222280215R00</t>
  </si>
  <si>
    <t>Kabel UTP kat.6a v trubkách, vč. kabelu</t>
  </si>
  <si>
    <t>222290003R00</t>
  </si>
  <si>
    <t>Dvojzásuvka 2xRJ45 UTP kat.6 pod omítku</t>
  </si>
  <si>
    <t>222323301R00</t>
  </si>
  <si>
    <t>Domácí telefon digitální, na úchyt.body</t>
  </si>
  <si>
    <t>222323321R00</t>
  </si>
  <si>
    <t>Tlačítkové tablo do zdi (do 9 tlač.el.vrát.)</t>
  </si>
  <si>
    <t>222323317RT1</t>
  </si>
  <si>
    <t>Zdroj pro BUS 2 do rozvaděče</t>
  </si>
  <si>
    <t>222325301R00</t>
  </si>
  <si>
    <t>Ústředna EZS 50 zon, Aku, GSM, box, zdroj, vč dodávky</t>
  </si>
  <si>
    <t>222325001R00</t>
  </si>
  <si>
    <t>Detektor PIR na předem připravené úchytné body, vč dodávky</t>
  </si>
  <si>
    <t>222325014Rt1</t>
  </si>
  <si>
    <t>Magnetický kontakt dveřní, vč dodávky</t>
  </si>
  <si>
    <t>222325101Rt1</t>
  </si>
  <si>
    <t>Detektor tříštění skla, vč. dodávky</t>
  </si>
  <si>
    <t>222325101R00</t>
  </si>
  <si>
    <t>Koncentrátor EZS 5/5, vč dodávky</t>
  </si>
  <si>
    <t>222325201R00</t>
  </si>
  <si>
    <t>Klávesnice ovládací podsvícená, vč. dodávky</t>
  </si>
  <si>
    <t>222325265R00</t>
  </si>
  <si>
    <t>Poplachová siréna na připravené úchyt.body, vč. dodávky</t>
  </si>
  <si>
    <t>Klávesnice na předem připravené úchytné body, vč dodávky</t>
  </si>
  <si>
    <t>222280102R00</t>
  </si>
  <si>
    <t>JYSTY do 2x2x0.8 mm pod omítkou do drážky</t>
  </si>
  <si>
    <t>222281301RT1</t>
  </si>
  <si>
    <t>Kabel EZS 2x20AWG + 2x24AWG, vč dodávky</t>
  </si>
  <si>
    <t>222730001R00</t>
  </si>
  <si>
    <t>Účastnická zásuvka TV+R+SAT koncová pod omítku, vč. dodávky</t>
  </si>
  <si>
    <t>222730161R00</t>
  </si>
  <si>
    <t>Kompletace a montáž par.antény</t>
  </si>
  <si>
    <t>222730401R00</t>
  </si>
  <si>
    <t>Nastavení a zprovoznění hl.stanice vč. ant.sestavy, vč. dodávky</t>
  </si>
  <si>
    <t>222280241R00</t>
  </si>
  <si>
    <t>Koaxiální kabel v trubkách, vč dodávky</t>
  </si>
  <si>
    <t>222730032R00</t>
  </si>
  <si>
    <t xml:space="preserve">Stožár a kotvení na střechu plochou </t>
  </si>
  <si>
    <t>220261662R00</t>
  </si>
  <si>
    <t>Zhotovení drážky ve zdi cihlovém</t>
  </si>
  <si>
    <t>650101921R00</t>
  </si>
  <si>
    <t>Montáž nouzového svítidla stropního vestavného</t>
  </si>
  <si>
    <t>34828410R</t>
  </si>
  <si>
    <t>N1 LED nouzové svítidlo LOVATO 3 P, vestavné, optika otevřený prostor, 1W,1 x Optics for open</t>
  </si>
  <si>
    <t xml:space="preserve">N2    Přisazené LED nouzové svítidlo PLEXI LED , s praporkem     1 x PL/1W, 1W, 50lm, Ra80, 4000K </t>
  </si>
  <si>
    <t>N3    LED nouzové svítidlo LOVATO 3 P, vestavné, , optika pro únikové cesty, 1W    1 x Optics for esc</t>
  </si>
  <si>
    <t>005231010R</t>
  </si>
  <si>
    <t>Revize</t>
  </si>
  <si>
    <t>Soubor</t>
  </si>
  <si>
    <t>005241010R</t>
  </si>
  <si>
    <t xml:space="preserve">Dokumentace skutečného provedení </t>
  </si>
  <si>
    <t>005124010R</t>
  </si>
  <si>
    <t>Koordinační činnost</t>
  </si>
  <si>
    <t/>
  </si>
  <si>
    <t>SUM</t>
  </si>
  <si>
    <t>Poznámky uchazeče k zadání</t>
  </si>
  <si>
    <t>POPUZIV</t>
  </si>
  <si>
    <t>END</t>
  </si>
  <si>
    <t>Výkaz výměr 2024</t>
  </si>
  <si>
    <t>Rekonstrukce MP Šlapanice, elektroinstalace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</si>
</sst>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4"/>
  <sheetViews>
    <sheetView showGridLines="0" topLeftCell="B18" zoomScaleNormal="100" zoomScaleSheetLayoutView="75" workbookViewId="0">
      <selection activeCell="E18" sqref="E18:F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5" t="s">
        <v>226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40</v>
      </c>
      <c r="C2" s="80"/>
      <c r="D2" s="198" t="s">
        <v>227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1" t="s">
        <v>44</v>
      </c>
      <c r="C3" s="82"/>
      <c r="D3" s="220" t="s">
        <v>42</v>
      </c>
      <c r="E3" s="221"/>
      <c r="F3" s="221"/>
      <c r="G3" s="221"/>
      <c r="H3" s="221"/>
      <c r="I3" s="221"/>
      <c r="J3" s="222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46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6"/>
      <c r="E11" s="216"/>
      <c r="F11" s="216"/>
      <c r="G11" s="216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5"/>
      <c r="E12" s="235"/>
      <c r="F12" s="235"/>
      <c r="G12" s="235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6"/>
      <c r="E13" s="236"/>
      <c r="F13" s="236"/>
      <c r="G13" s="236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4"/>
      <c r="F15" s="204"/>
      <c r="G15" s="233"/>
      <c r="H15" s="233"/>
      <c r="I15" s="233" t="s">
        <v>28</v>
      </c>
      <c r="J15" s="234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01"/>
      <c r="F16" s="202"/>
      <c r="G16" s="201"/>
      <c r="H16" s="202"/>
      <c r="I16" s="201">
        <f>SUMIF(F47:F50,A16,I47:I50)+SUMIF(F47:F50,"PSU",I47:I50)</f>
        <v>0</v>
      </c>
      <c r="J16" s="203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01"/>
      <c r="F17" s="202"/>
      <c r="G17" s="201"/>
      <c r="H17" s="202"/>
      <c r="I17" s="201">
        <f>SUMIF(F47:F50,A17,I47:I50)</f>
        <v>0</v>
      </c>
      <c r="J17" s="203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01"/>
      <c r="F18" s="202"/>
      <c r="G18" s="201"/>
      <c r="H18" s="202"/>
      <c r="I18" s="201">
        <f>SUMIF(F47:F50,A18,I47:I50)</f>
        <v>0</v>
      </c>
      <c r="J18" s="203"/>
    </row>
    <row r="19" spans="1:10" ht="23.25" customHeight="1" x14ac:dyDescent="0.2">
      <c r="A19" s="139" t="s">
        <v>61</v>
      </c>
      <c r="B19" s="140" t="s">
        <v>26</v>
      </c>
      <c r="C19" s="56"/>
      <c r="D19" s="57"/>
      <c r="E19" s="201"/>
      <c r="F19" s="202"/>
      <c r="G19" s="201"/>
      <c r="H19" s="202"/>
      <c r="I19" s="201">
        <f>SUMIF(F47:F50,A19,I47:I50)</f>
        <v>0</v>
      </c>
      <c r="J19" s="203"/>
    </row>
    <row r="20" spans="1:10" ht="23.25" customHeight="1" x14ac:dyDescent="0.2">
      <c r="A20" s="139" t="s">
        <v>62</v>
      </c>
      <c r="B20" s="140" t="s">
        <v>27</v>
      </c>
      <c r="C20" s="56"/>
      <c r="D20" s="57"/>
      <c r="E20" s="201"/>
      <c r="F20" s="202"/>
      <c r="G20" s="201"/>
      <c r="H20" s="202"/>
      <c r="I20" s="201">
        <f>SUMIF(F47:F50,A20,I47:I50)</f>
        <v>0</v>
      </c>
      <c r="J20" s="203"/>
    </row>
    <row r="21" spans="1:10" ht="23.25" customHeight="1" x14ac:dyDescent="0.2">
      <c r="A21" s="4"/>
      <c r="B21" s="72" t="s">
        <v>28</v>
      </c>
      <c r="C21" s="73"/>
      <c r="D21" s="74"/>
      <c r="E21" s="214"/>
      <c r="F21" s="215"/>
      <c r="G21" s="214"/>
      <c r="H21" s="215"/>
      <c r="I21" s="214">
        <f>SUM(I16:J20)</f>
        <v>0</v>
      </c>
      <c r="J21" s="219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12">
        <f>ZakladDPHSniVypocet</f>
        <v>0</v>
      </c>
      <c r="H23" s="213"/>
      <c r="I23" s="21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17">
        <f>ZakladDPHSni*SazbaDPH1/100</f>
        <v>0</v>
      </c>
      <c r="H24" s="218"/>
      <c r="I24" s="218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2">
        <f>ZakladDPHZaklVypocet</f>
        <v>0</v>
      </c>
      <c r="H25" s="213"/>
      <c r="I25" s="21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8">
        <f>ZakladDPHZakl*SazbaDPH2/100</f>
        <v>0</v>
      </c>
      <c r="H26" s="209"/>
      <c r="I26" s="20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2">
        <f>ZakladDPHSniVypocet+ZakladDPHZaklVypocet</f>
        <v>0</v>
      </c>
      <c r="H28" s="232"/>
      <c r="I28" s="232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1">
        <f>ZakladDPHSni+DPHSni+ZakladDPHZakl+DPHZakl+Zaokrouhleni</f>
        <v>0</v>
      </c>
      <c r="H29" s="211"/>
      <c r="I29" s="211"/>
      <c r="J29" s="117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197"/>
      <c r="E34" s="197"/>
      <c r="F34" s="30"/>
      <c r="G34" s="197"/>
      <c r="H34" s="197"/>
      <c r="I34" s="197"/>
      <c r="J34" s="36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50</v>
      </c>
      <c r="C39" s="223" t="s">
        <v>45</v>
      </c>
      <c r="D39" s="224"/>
      <c r="E39" s="224"/>
      <c r="F39" s="106">
        <f>'Rozpočet Pol'!AC77</f>
        <v>0</v>
      </c>
      <c r="G39" s="107">
        <f>'Rozpočet Pol'!AD77</f>
        <v>0</v>
      </c>
      <c r="H39" s="108">
        <f>(F39*SazbaDPH1/100)+(G39*SazbaDPH2/100)</f>
        <v>0</v>
      </c>
      <c r="I39" s="108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95"/>
      <c r="B40" s="225" t="s">
        <v>51</v>
      </c>
      <c r="C40" s="226"/>
      <c r="D40" s="226"/>
      <c r="E40" s="227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 t="e">
        <f ca="1">SUMIF(A39:A39,"=1",J39:J39)</f>
        <v>#NAME?</v>
      </c>
    </row>
    <row r="44" spans="1:10" ht="15.75" x14ac:dyDescent="0.25">
      <c r="B44" s="118" t="s">
        <v>53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54</v>
      </c>
      <c r="G46" s="127"/>
      <c r="H46" s="127"/>
      <c r="I46" s="228" t="s">
        <v>28</v>
      </c>
      <c r="J46" s="228"/>
    </row>
    <row r="47" spans="1:10" ht="25.5" customHeight="1" x14ac:dyDescent="0.2">
      <c r="A47" s="120"/>
      <c r="B47" s="128" t="s">
        <v>55</v>
      </c>
      <c r="C47" s="230" t="s">
        <v>56</v>
      </c>
      <c r="D47" s="231"/>
      <c r="E47" s="231"/>
      <c r="F47" s="130" t="s">
        <v>25</v>
      </c>
      <c r="G47" s="131"/>
      <c r="H47" s="131"/>
      <c r="I47" s="229">
        <f>'Rozpočet Pol'!G8</f>
        <v>0</v>
      </c>
      <c r="J47" s="229"/>
    </row>
    <row r="48" spans="1:10" ht="25.5" customHeight="1" x14ac:dyDescent="0.2">
      <c r="A48" s="120"/>
      <c r="B48" s="122" t="s">
        <v>57</v>
      </c>
      <c r="C48" s="240" t="s">
        <v>58</v>
      </c>
      <c r="D48" s="241"/>
      <c r="E48" s="241"/>
      <c r="F48" s="132" t="s">
        <v>25</v>
      </c>
      <c r="G48" s="133"/>
      <c r="H48" s="133"/>
      <c r="I48" s="239">
        <f>'Rozpočet Pol'!G45</f>
        <v>0</v>
      </c>
      <c r="J48" s="239"/>
    </row>
    <row r="49" spans="1:10" ht="25.5" customHeight="1" x14ac:dyDescent="0.2">
      <c r="A49" s="120"/>
      <c r="B49" s="122" t="s">
        <v>59</v>
      </c>
      <c r="C49" s="240" t="s">
        <v>60</v>
      </c>
      <c r="D49" s="241"/>
      <c r="E49" s="241"/>
      <c r="F49" s="132" t="s">
        <v>25</v>
      </c>
      <c r="G49" s="133"/>
      <c r="H49" s="133"/>
      <c r="I49" s="239">
        <f>'Rozpočet Pol'!G67</f>
        <v>0</v>
      </c>
      <c r="J49" s="239"/>
    </row>
    <row r="50" spans="1:10" ht="25.5" customHeight="1" x14ac:dyDescent="0.2">
      <c r="A50" s="120"/>
      <c r="B50" s="129" t="s">
        <v>61</v>
      </c>
      <c r="C50" s="243" t="s">
        <v>26</v>
      </c>
      <c r="D50" s="244"/>
      <c r="E50" s="244"/>
      <c r="F50" s="134" t="s">
        <v>61</v>
      </c>
      <c r="G50" s="135"/>
      <c r="H50" s="135"/>
      <c r="I50" s="242">
        <f>'Rozpočet Pol'!G72</f>
        <v>0</v>
      </c>
      <c r="J50" s="242"/>
    </row>
    <row r="51" spans="1:10" ht="25.5" customHeight="1" x14ac:dyDescent="0.2">
      <c r="A51" s="121"/>
      <c r="B51" s="125" t="s">
        <v>1</v>
      </c>
      <c r="C51" s="125"/>
      <c r="D51" s="126"/>
      <c r="E51" s="126"/>
      <c r="F51" s="136"/>
      <c r="G51" s="137"/>
      <c r="H51" s="137"/>
      <c r="I51" s="238">
        <f>SUM(I47:I50)</f>
        <v>0</v>
      </c>
      <c r="J51" s="238"/>
    </row>
    <row r="52" spans="1:10" x14ac:dyDescent="0.2">
      <c r="F52" s="138"/>
      <c r="G52" s="94"/>
      <c r="H52" s="138"/>
      <c r="I52" s="94"/>
      <c r="J52" s="94"/>
    </row>
    <row r="53" spans="1:10" x14ac:dyDescent="0.2">
      <c r="F53" s="138"/>
      <c r="G53" s="94"/>
      <c r="H53" s="138"/>
      <c r="I53" s="94"/>
      <c r="J53" s="94"/>
    </row>
    <row r="54" spans="1:10" x14ac:dyDescent="0.2">
      <c r="F54" s="138"/>
      <c r="G54" s="94"/>
      <c r="H54" s="138"/>
      <c r="I54" s="94"/>
      <c r="J5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1:J51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7" t="s">
        <v>41</v>
      </c>
      <c r="B2" s="76"/>
      <c r="C2" s="247"/>
      <c r="D2" s="247"/>
      <c r="E2" s="247"/>
      <c r="F2" s="247"/>
      <c r="G2" s="248"/>
    </row>
    <row r="3" spans="1:7" ht="24.95" hidden="1" customHeight="1" x14ac:dyDescent="0.2">
      <c r="A3" s="77" t="s">
        <v>7</v>
      </c>
      <c r="B3" s="76"/>
      <c r="C3" s="247"/>
      <c r="D3" s="247"/>
      <c r="E3" s="247"/>
      <c r="F3" s="247"/>
      <c r="G3" s="248"/>
    </row>
    <row r="4" spans="1:7" ht="24.95" hidden="1" customHeight="1" x14ac:dyDescent="0.2">
      <c r="A4" s="77" t="s">
        <v>8</v>
      </c>
      <c r="B4" s="76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87"/>
  <sheetViews>
    <sheetView tabSelected="1" topLeftCell="A42" workbookViewId="0">
      <selection activeCell="C54" sqref="C5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64</v>
      </c>
    </row>
    <row r="2" spans="1:60" ht="25.15" customHeight="1" x14ac:dyDescent="0.2">
      <c r="A2" s="143" t="s">
        <v>63</v>
      </c>
      <c r="B2" s="141"/>
      <c r="C2" s="262" t="s">
        <v>45</v>
      </c>
      <c r="D2" s="263"/>
      <c r="E2" s="263"/>
      <c r="F2" s="263"/>
      <c r="G2" s="264"/>
      <c r="AE2" t="s">
        <v>65</v>
      </c>
    </row>
    <row r="3" spans="1:60" ht="25.15" customHeight="1" x14ac:dyDescent="0.2">
      <c r="A3" s="144" t="s">
        <v>7</v>
      </c>
      <c r="B3" s="142"/>
      <c r="C3" s="265" t="s">
        <v>42</v>
      </c>
      <c r="D3" s="266"/>
      <c r="E3" s="266"/>
      <c r="F3" s="266"/>
      <c r="G3" s="267"/>
      <c r="AE3" t="s">
        <v>66</v>
      </c>
    </row>
    <row r="4" spans="1:60" ht="25.15" hidden="1" customHeight="1" x14ac:dyDescent="0.2">
      <c r="A4" s="144" t="s">
        <v>8</v>
      </c>
      <c r="B4" s="142"/>
      <c r="C4" s="265"/>
      <c r="D4" s="266"/>
      <c r="E4" s="266"/>
      <c r="F4" s="266"/>
      <c r="G4" s="267"/>
      <c r="AE4" t="s">
        <v>67</v>
      </c>
    </row>
    <row r="5" spans="1:60" hidden="1" x14ac:dyDescent="0.2">
      <c r="A5" s="145" t="s">
        <v>68</v>
      </c>
      <c r="B5" s="146"/>
      <c r="C5" s="147"/>
      <c r="D5" s="148"/>
      <c r="E5" s="148"/>
      <c r="F5" s="148"/>
      <c r="G5" s="149"/>
      <c r="AE5" t="s">
        <v>69</v>
      </c>
    </row>
    <row r="7" spans="1:60" ht="38.25" x14ac:dyDescent="0.2">
      <c r="A7" s="154" t="s">
        <v>70</v>
      </c>
      <c r="B7" s="155" t="s">
        <v>71</v>
      </c>
      <c r="C7" s="155" t="s">
        <v>72</v>
      </c>
      <c r="D7" s="154" t="s">
        <v>73</v>
      </c>
      <c r="E7" s="154" t="s">
        <v>74</v>
      </c>
      <c r="F7" s="150" t="s">
        <v>75</v>
      </c>
      <c r="G7" s="171" t="s">
        <v>28</v>
      </c>
      <c r="H7" s="172" t="s">
        <v>29</v>
      </c>
      <c r="I7" s="172" t="s">
        <v>76</v>
      </c>
      <c r="J7" s="172" t="s">
        <v>30</v>
      </c>
      <c r="K7" s="172" t="s">
        <v>77</v>
      </c>
      <c r="L7" s="172" t="s">
        <v>78</v>
      </c>
      <c r="M7" s="172" t="s">
        <v>79</v>
      </c>
      <c r="N7" s="172" t="s">
        <v>80</v>
      </c>
      <c r="O7" s="172" t="s">
        <v>81</v>
      </c>
      <c r="P7" s="172" t="s">
        <v>82</v>
      </c>
      <c r="Q7" s="172" t="s">
        <v>83</v>
      </c>
      <c r="R7" s="172" t="s">
        <v>84</v>
      </c>
      <c r="S7" s="172" t="s">
        <v>85</v>
      </c>
      <c r="T7" s="172" t="s">
        <v>86</v>
      </c>
      <c r="U7" s="157" t="s">
        <v>87</v>
      </c>
    </row>
    <row r="8" spans="1:60" x14ac:dyDescent="0.2">
      <c r="A8" s="173" t="s">
        <v>88</v>
      </c>
      <c r="B8" s="174" t="s">
        <v>55</v>
      </c>
      <c r="C8" s="175" t="s">
        <v>56</v>
      </c>
      <c r="D8" s="176"/>
      <c r="E8" s="177"/>
      <c r="F8" s="178"/>
      <c r="G8" s="178">
        <f>SUMIF(AE9:AE44,"&lt;&gt;NOR",G9:G44)</f>
        <v>0</v>
      </c>
      <c r="H8" s="178"/>
      <c r="I8" s="178">
        <f>SUM(I9:I44)</f>
        <v>0</v>
      </c>
      <c r="J8" s="178"/>
      <c r="K8" s="178">
        <f>SUM(K9:K44)</f>
        <v>0</v>
      </c>
      <c r="L8" s="178"/>
      <c r="M8" s="178">
        <f>SUM(M9:M44)</f>
        <v>0</v>
      </c>
      <c r="N8" s="156"/>
      <c r="O8" s="156">
        <f>SUM(O9:O44)</f>
        <v>0.62216000000000016</v>
      </c>
      <c r="P8" s="156"/>
      <c r="Q8" s="156">
        <f>SUM(Q9:Q44)</f>
        <v>0</v>
      </c>
      <c r="R8" s="156"/>
      <c r="S8" s="156"/>
      <c r="T8" s="173"/>
      <c r="U8" s="156">
        <f>SUM(U9:U44)</f>
        <v>271.57000000000005</v>
      </c>
      <c r="AE8" t="s">
        <v>89</v>
      </c>
    </row>
    <row r="9" spans="1:60" ht="22.5" outlineLevel="1" x14ac:dyDescent="0.2">
      <c r="A9" s="152">
        <v>1</v>
      </c>
      <c r="B9" s="158" t="s">
        <v>90</v>
      </c>
      <c r="C9" s="191" t="s">
        <v>91</v>
      </c>
      <c r="D9" s="160" t="s">
        <v>92</v>
      </c>
      <c r="E9" s="166">
        <v>80</v>
      </c>
      <c r="F9" s="168">
        <f t="shared" ref="F9:F44" si="0">H9+J9</f>
        <v>0</v>
      </c>
      <c r="G9" s="169">
        <f t="shared" ref="G9:G44" si="1">ROUND(E9*F9,2)</f>
        <v>0</v>
      </c>
      <c r="H9" s="169"/>
      <c r="I9" s="169">
        <f t="shared" ref="I9:I44" si="2">ROUND(E9*H9,2)</f>
        <v>0</v>
      </c>
      <c r="J9" s="169"/>
      <c r="K9" s="169">
        <f t="shared" ref="K9:K44" si="3">ROUND(E9*J9,2)</f>
        <v>0</v>
      </c>
      <c r="L9" s="169">
        <v>0</v>
      </c>
      <c r="M9" s="169">
        <f t="shared" ref="M9:M44" si="4">G9*(1+L9/100)</f>
        <v>0</v>
      </c>
      <c r="N9" s="161">
        <v>0</v>
      </c>
      <c r="O9" s="161">
        <f t="shared" ref="O9:O44" si="5">ROUND(E9*N9,5)</f>
        <v>0</v>
      </c>
      <c r="P9" s="161">
        <v>0</v>
      </c>
      <c r="Q9" s="161">
        <f t="shared" ref="Q9:Q44" si="6">ROUND(E9*P9,5)</f>
        <v>0</v>
      </c>
      <c r="R9" s="161"/>
      <c r="S9" s="161"/>
      <c r="T9" s="162">
        <v>0.06</v>
      </c>
      <c r="U9" s="161">
        <f t="shared" ref="U9:U44" si="7">ROUND(E9*T9,2)</f>
        <v>4.8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94</v>
      </c>
      <c r="C10" s="191" t="s">
        <v>95</v>
      </c>
      <c r="D10" s="160" t="s">
        <v>96</v>
      </c>
      <c r="E10" s="166">
        <v>450</v>
      </c>
      <c r="F10" s="168">
        <f t="shared" si="0"/>
        <v>0</v>
      </c>
      <c r="G10" s="169">
        <f t="shared" si="1"/>
        <v>0</v>
      </c>
      <c r="H10" s="169"/>
      <c r="I10" s="169">
        <f t="shared" si="2"/>
        <v>0</v>
      </c>
      <c r="J10" s="169"/>
      <c r="K10" s="169">
        <f t="shared" si="3"/>
        <v>0</v>
      </c>
      <c r="L10" s="169">
        <v>0</v>
      </c>
      <c r="M10" s="169">
        <f t="shared" si="4"/>
        <v>0</v>
      </c>
      <c r="N10" s="161">
        <v>6.0000000000000002E-5</v>
      </c>
      <c r="O10" s="161">
        <f t="shared" si="5"/>
        <v>2.7E-2</v>
      </c>
      <c r="P10" s="161">
        <v>0</v>
      </c>
      <c r="Q10" s="161">
        <f t="shared" si="6"/>
        <v>0</v>
      </c>
      <c r="R10" s="161"/>
      <c r="S10" s="161"/>
      <c r="T10" s="162">
        <v>8.0170000000000005E-2</v>
      </c>
      <c r="U10" s="161">
        <f t="shared" si="7"/>
        <v>36.08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97</v>
      </c>
      <c r="C11" s="191" t="s">
        <v>98</v>
      </c>
      <c r="D11" s="160" t="s">
        <v>96</v>
      </c>
      <c r="E11" s="166">
        <v>35</v>
      </c>
      <c r="F11" s="168">
        <f t="shared" si="0"/>
        <v>0</v>
      </c>
      <c r="G11" s="169">
        <f t="shared" si="1"/>
        <v>0</v>
      </c>
      <c r="H11" s="169"/>
      <c r="I11" s="169">
        <f t="shared" si="2"/>
        <v>0</v>
      </c>
      <c r="J11" s="169"/>
      <c r="K11" s="169">
        <f t="shared" si="3"/>
        <v>0</v>
      </c>
      <c r="L11" s="169">
        <v>0</v>
      </c>
      <c r="M11" s="169">
        <f t="shared" si="4"/>
        <v>0</v>
      </c>
      <c r="N11" s="161">
        <v>2.5000000000000001E-4</v>
      </c>
      <c r="O11" s="161">
        <f t="shared" si="5"/>
        <v>8.7500000000000008E-3</v>
      </c>
      <c r="P11" s="161">
        <v>0</v>
      </c>
      <c r="Q11" s="161">
        <f t="shared" si="6"/>
        <v>0</v>
      </c>
      <c r="R11" s="161"/>
      <c r="S11" s="161"/>
      <c r="T11" s="162">
        <v>9.9000000000000005E-2</v>
      </c>
      <c r="U11" s="161">
        <f t="shared" si="7"/>
        <v>3.47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4</v>
      </c>
      <c r="B12" s="158" t="s">
        <v>99</v>
      </c>
      <c r="C12" s="191" t="s">
        <v>100</v>
      </c>
      <c r="D12" s="160" t="s">
        <v>92</v>
      </c>
      <c r="E12" s="166">
        <v>95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0</v>
      </c>
      <c r="M12" s="169">
        <f t="shared" si="4"/>
        <v>0</v>
      </c>
      <c r="N12" s="161">
        <v>2.0000000000000002E-5</v>
      </c>
      <c r="O12" s="161">
        <f t="shared" si="5"/>
        <v>1.9E-3</v>
      </c>
      <c r="P12" s="161">
        <v>0</v>
      </c>
      <c r="Q12" s="161">
        <f t="shared" si="6"/>
        <v>0</v>
      </c>
      <c r="R12" s="161"/>
      <c r="S12" s="161"/>
      <c r="T12" s="162">
        <v>0.14130000000000001</v>
      </c>
      <c r="U12" s="161">
        <f t="shared" si="7"/>
        <v>13.42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93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5</v>
      </c>
      <c r="B13" s="158" t="s">
        <v>101</v>
      </c>
      <c r="C13" s="191" t="s">
        <v>102</v>
      </c>
      <c r="D13" s="160" t="s">
        <v>92</v>
      </c>
      <c r="E13" s="166">
        <v>36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0</v>
      </c>
      <c r="M13" s="169">
        <f t="shared" si="4"/>
        <v>0</v>
      </c>
      <c r="N13" s="161">
        <v>9.0000000000000006E-5</v>
      </c>
      <c r="O13" s="161">
        <f t="shared" si="5"/>
        <v>3.2399999999999998E-3</v>
      </c>
      <c r="P13" s="161">
        <v>0</v>
      </c>
      <c r="Q13" s="161">
        <f t="shared" si="6"/>
        <v>0</v>
      </c>
      <c r="R13" s="161"/>
      <c r="S13" s="161"/>
      <c r="T13" s="162">
        <v>0.39017000000000002</v>
      </c>
      <c r="U13" s="161">
        <f t="shared" si="7"/>
        <v>14.05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93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6</v>
      </c>
      <c r="B14" s="158" t="s">
        <v>103</v>
      </c>
      <c r="C14" s="191" t="s">
        <v>104</v>
      </c>
      <c r="D14" s="160" t="s">
        <v>92</v>
      </c>
      <c r="E14" s="166">
        <v>2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0</v>
      </c>
      <c r="M14" s="169">
        <f t="shared" si="4"/>
        <v>0</v>
      </c>
      <c r="N14" s="161">
        <v>2.2000000000000001E-4</v>
      </c>
      <c r="O14" s="161">
        <f t="shared" si="5"/>
        <v>4.4000000000000002E-4</v>
      </c>
      <c r="P14" s="161">
        <v>0</v>
      </c>
      <c r="Q14" s="161">
        <f t="shared" si="6"/>
        <v>0</v>
      </c>
      <c r="R14" s="161"/>
      <c r="S14" s="161"/>
      <c r="T14" s="162">
        <v>0.4325</v>
      </c>
      <c r="U14" s="161">
        <f t="shared" si="7"/>
        <v>0.87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93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7</v>
      </c>
      <c r="B15" s="158" t="s">
        <v>105</v>
      </c>
      <c r="C15" s="191" t="s">
        <v>106</v>
      </c>
      <c r="D15" s="160" t="s">
        <v>92</v>
      </c>
      <c r="E15" s="166">
        <v>1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0</v>
      </c>
      <c r="M15" s="169">
        <f t="shared" si="4"/>
        <v>0</v>
      </c>
      <c r="N15" s="161">
        <v>6.3000000000000003E-4</v>
      </c>
      <c r="O15" s="161">
        <f t="shared" si="5"/>
        <v>6.3000000000000003E-4</v>
      </c>
      <c r="P15" s="161">
        <v>0</v>
      </c>
      <c r="Q15" s="161">
        <f t="shared" si="6"/>
        <v>0</v>
      </c>
      <c r="R15" s="161"/>
      <c r="S15" s="161"/>
      <c r="T15" s="162">
        <v>0.42120000000000002</v>
      </c>
      <c r="U15" s="161">
        <f t="shared" si="7"/>
        <v>0.42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93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 x14ac:dyDescent="0.2">
      <c r="A16" s="152">
        <v>8</v>
      </c>
      <c r="B16" s="158" t="s">
        <v>107</v>
      </c>
      <c r="C16" s="191" t="s">
        <v>108</v>
      </c>
      <c r="D16" s="160" t="s">
        <v>92</v>
      </c>
      <c r="E16" s="166">
        <v>6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0</v>
      </c>
      <c r="M16" s="169">
        <f t="shared" si="4"/>
        <v>0</v>
      </c>
      <c r="N16" s="161">
        <v>3.0000000000000001E-5</v>
      </c>
      <c r="O16" s="161">
        <f t="shared" si="5"/>
        <v>1.8000000000000001E-4</v>
      </c>
      <c r="P16" s="161">
        <v>0</v>
      </c>
      <c r="Q16" s="161">
        <f t="shared" si="6"/>
        <v>0</v>
      </c>
      <c r="R16" s="161"/>
      <c r="S16" s="161"/>
      <c r="T16" s="162">
        <v>0.20033000000000001</v>
      </c>
      <c r="U16" s="161">
        <f t="shared" si="7"/>
        <v>1.2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93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9</v>
      </c>
      <c r="B17" s="158" t="s">
        <v>109</v>
      </c>
      <c r="C17" s="191" t="s">
        <v>110</v>
      </c>
      <c r="D17" s="160" t="s">
        <v>92</v>
      </c>
      <c r="E17" s="166">
        <v>51</v>
      </c>
      <c r="F17" s="168">
        <f t="shared" si="0"/>
        <v>0</v>
      </c>
      <c r="G17" s="169">
        <f t="shared" si="1"/>
        <v>0</v>
      </c>
      <c r="H17" s="169"/>
      <c r="I17" s="169">
        <f t="shared" si="2"/>
        <v>0</v>
      </c>
      <c r="J17" s="169"/>
      <c r="K17" s="169">
        <f t="shared" si="3"/>
        <v>0</v>
      </c>
      <c r="L17" s="169">
        <v>0</v>
      </c>
      <c r="M17" s="169">
        <f t="shared" si="4"/>
        <v>0</v>
      </c>
      <c r="N17" s="161">
        <v>0</v>
      </c>
      <c r="O17" s="161">
        <f t="shared" si="5"/>
        <v>0</v>
      </c>
      <c r="P17" s="161">
        <v>0</v>
      </c>
      <c r="Q17" s="161">
        <f t="shared" si="6"/>
        <v>0</v>
      </c>
      <c r="R17" s="161"/>
      <c r="S17" s="161"/>
      <c r="T17" s="162">
        <v>5.0500000000000003E-2</v>
      </c>
      <c r="U17" s="161">
        <f t="shared" si="7"/>
        <v>2.58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10</v>
      </c>
      <c r="B18" s="158" t="s">
        <v>111</v>
      </c>
      <c r="C18" s="191" t="s">
        <v>112</v>
      </c>
      <c r="D18" s="160" t="s">
        <v>92</v>
      </c>
      <c r="E18" s="166">
        <v>10</v>
      </c>
      <c r="F18" s="168">
        <f t="shared" si="0"/>
        <v>0</v>
      </c>
      <c r="G18" s="169">
        <f t="shared" si="1"/>
        <v>0</v>
      </c>
      <c r="H18" s="169"/>
      <c r="I18" s="169">
        <f t="shared" si="2"/>
        <v>0</v>
      </c>
      <c r="J18" s="169"/>
      <c r="K18" s="169">
        <f t="shared" si="3"/>
        <v>0</v>
      </c>
      <c r="L18" s="169">
        <v>0</v>
      </c>
      <c r="M18" s="169">
        <f t="shared" si="4"/>
        <v>0</v>
      </c>
      <c r="N18" s="161">
        <v>0</v>
      </c>
      <c r="O18" s="161">
        <f t="shared" si="5"/>
        <v>0</v>
      </c>
      <c r="P18" s="161">
        <v>0</v>
      </c>
      <c r="Q18" s="161">
        <f t="shared" si="6"/>
        <v>0</v>
      </c>
      <c r="R18" s="161"/>
      <c r="S18" s="161"/>
      <c r="T18" s="162">
        <v>8.2170000000000007E-2</v>
      </c>
      <c r="U18" s="161">
        <f t="shared" si="7"/>
        <v>0.82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93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11</v>
      </c>
      <c r="B19" s="158" t="s">
        <v>113</v>
      </c>
      <c r="C19" s="191" t="s">
        <v>114</v>
      </c>
      <c r="D19" s="160" t="s">
        <v>92</v>
      </c>
      <c r="E19" s="166">
        <v>8</v>
      </c>
      <c r="F19" s="168">
        <f t="shared" si="0"/>
        <v>0</v>
      </c>
      <c r="G19" s="169">
        <f t="shared" si="1"/>
        <v>0</v>
      </c>
      <c r="H19" s="169"/>
      <c r="I19" s="169">
        <f t="shared" si="2"/>
        <v>0</v>
      </c>
      <c r="J19" s="169"/>
      <c r="K19" s="169">
        <f t="shared" si="3"/>
        <v>0</v>
      </c>
      <c r="L19" s="169">
        <v>0</v>
      </c>
      <c r="M19" s="169">
        <f t="shared" si="4"/>
        <v>0</v>
      </c>
      <c r="N19" s="161">
        <v>4.0000000000000003E-5</v>
      </c>
      <c r="O19" s="161">
        <f t="shared" si="5"/>
        <v>3.2000000000000003E-4</v>
      </c>
      <c r="P19" s="161">
        <v>0</v>
      </c>
      <c r="Q19" s="161">
        <f t="shared" si="6"/>
        <v>0</v>
      </c>
      <c r="R19" s="161"/>
      <c r="S19" s="161"/>
      <c r="T19" s="162">
        <v>0.30567</v>
      </c>
      <c r="U19" s="161">
        <f t="shared" si="7"/>
        <v>2.4500000000000002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12</v>
      </c>
      <c r="B20" s="158" t="s">
        <v>115</v>
      </c>
      <c r="C20" s="191" t="s">
        <v>116</v>
      </c>
      <c r="D20" s="160" t="s">
        <v>92</v>
      </c>
      <c r="E20" s="166">
        <v>10</v>
      </c>
      <c r="F20" s="168">
        <f t="shared" si="0"/>
        <v>0</v>
      </c>
      <c r="G20" s="169">
        <f t="shared" si="1"/>
        <v>0</v>
      </c>
      <c r="H20" s="169"/>
      <c r="I20" s="169">
        <f t="shared" si="2"/>
        <v>0</v>
      </c>
      <c r="J20" s="169"/>
      <c r="K20" s="169">
        <f t="shared" si="3"/>
        <v>0</v>
      </c>
      <c r="L20" s="169">
        <v>0</v>
      </c>
      <c r="M20" s="169">
        <f t="shared" si="4"/>
        <v>0</v>
      </c>
      <c r="N20" s="161">
        <v>4.0000000000000003E-5</v>
      </c>
      <c r="O20" s="161">
        <f t="shared" si="5"/>
        <v>4.0000000000000002E-4</v>
      </c>
      <c r="P20" s="161">
        <v>0</v>
      </c>
      <c r="Q20" s="161">
        <f t="shared" si="6"/>
        <v>0</v>
      </c>
      <c r="R20" s="161"/>
      <c r="S20" s="161"/>
      <c r="T20" s="162">
        <v>0.32667000000000002</v>
      </c>
      <c r="U20" s="161">
        <f t="shared" si="7"/>
        <v>3.27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93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13</v>
      </c>
      <c r="B21" s="158" t="s">
        <v>117</v>
      </c>
      <c r="C21" s="191" t="s">
        <v>118</v>
      </c>
      <c r="D21" s="160" t="s">
        <v>92</v>
      </c>
      <c r="E21" s="166">
        <v>2</v>
      </c>
      <c r="F21" s="168">
        <f t="shared" si="0"/>
        <v>0</v>
      </c>
      <c r="G21" s="169">
        <f t="shared" si="1"/>
        <v>0</v>
      </c>
      <c r="H21" s="169"/>
      <c r="I21" s="169">
        <f t="shared" si="2"/>
        <v>0</v>
      </c>
      <c r="J21" s="169"/>
      <c r="K21" s="169">
        <f t="shared" si="3"/>
        <v>0</v>
      </c>
      <c r="L21" s="169">
        <v>0</v>
      </c>
      <c r="M21" s="169">
        <f t="shared" si="4"/>
        <v>0</v>
      </c>
      <c r="N21" s="161">
        <v>4.0000000000000003E-5</v>
      </c>
      <c r="O21" s="161">
        <f t="shared" si="5"/>
        <v>8.0000000000000007E-5</v>
      </c>
      <c r="P21" s="161">
        <v>0</v>
      </c>
      <c r="Q21" s="161">
        <f t="shared" si="6"/>
        <v>0</v>
      </c>
      <c r="R21" s="161"/>
      <c r="S21" s="161"/>
      <c r="T21" s="162">
        <v>0.34782999999999997</v>
      </c>
      <c r="U21" s="161">
        <f t="shared" si="7"/>
        <v>0.7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93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14</v>
      </c>
      <c r="B22" s="158" t="s">
        <v>119</v>
      </c>
      <c r="C22" s="191" t="s">
        <v>120</v>
      </c>
      <c r="D22" s="160" t="s">
        <v>92</v>
      </c>
      <c r="E22" s="166">
        <v>2</v>
      </c>
      <c r="F22" s="168">
        <f t="shared" si="0"/>
        <v>0</v>
      </c>
      <c r="G22" s="169">
        <f t="shared" si="1"/>
        <v>0</v>
      </c>
      <c r="H22" s="169"/>
      <c r="I22" s="169">
        <f t="shared" si="2"/>
        <v>0</v>
      </c>
      <c r="J22" s="169"/>
      <c r="K22" s="169">
        <f t="shared" si="3"/>
        <v>0</v>
      </c>
      <c r="L22" s="169">
        <v>0</v>
      </c>
      <c r="M22" s="169">
        <f t="shared" si="4"/>
        <v>0</v>
      </c>
      <c r="N22" s="161">
        <v>4.0000000000000003E-5</v>
      </c>
      <c r="O22" s="161">
        <f t="shared" si="5"/>
        <v>8.0000000000000007E-5</v>
      </c>
      <c r="P22" s="161">
        <v>0</v>
      </c>
      <c r="Q22" s="161">
        <f t="shared" si="6"/>
        <v>0</v>
      </c>
      <c r="R22" s="161"/>
      <c r="S22" s="161"/>
      <c r="T22" s="162">
        <v>0.34782999999999997</v>
      </c>
      <c r="U22" s="161">
        <f t="shared" si="7"/>
        <v>0.7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93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15</v>
      </c>
      <c r="B23" s="158" t="s">
        <v>121</v>
      </c>
      <c r="C23" s="191" t="s">
        <v>122</v>
      </c>
      <c r="D23" s="160" t="s">
        <v>92</v>
      </c>
      <c r="E23" s="166">
        <v>1</v>
      </c>
      <c r="F23" s="168">
        <f t="shared" si="0"/>
        <v>0</v>
      </c>
      <c r="G23" s="169">
        <f t="shared" si="1"/>
        <v>0</v>
      </c>
      <c r="H23" s="169"/>
      <c r="I23" s="169">
        <f t="shared" si="2"/>
        <v>0</v>
      </c>
      <c r="J23" s="169"/>
      <c r="K23" s="169">
        <f t="shared" si="3"/>
        <v>0</v>
      </c>
      <c r="L23" s="169">
        <v>0</v>
      </c>
      <c r="M23" s="169">
        <f t="shared" si="4"/>
        <v>0</v>
      </c>
      <c r="N23" s="161">
        <v>9.0000000000000006E-5</v>
      </c>
      <c r="O23" s="161">
        <f t="shared" si="5"/>
        <v>9.0000000000000006E-5</v>
      </c>
      <c r="P23" s="161">
        <v>0</v>
      </c>
      <c r="Q23" s="161">
        <f t="shared" si="6"/>
        <v>0</v>
      </c>
      <c r="R23" s="161"/>
      <c r="S23" s="161"/>
      <c r="T23" s="162">
        <v>0.2475</v>
      </c>
      <c r="U23" s="161">
        <f t="shared" si="7"/>
        <v>0.25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93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16</v>
      </c>
      <c r="B24" s="158" t="s">
        <v>123</v>
      </c>
      <c r="C24" s="191" t="s">
        <v>124</v>
      </c>
      <c r="D24" s="160" t="s">
        <v>92</v>
      </c>
      <c r="E24" s="166">
        <v>3</v>
      </c>
      <c r="F24" s="168">
        <f t="shared" si="0"/>
        <v>0</v>
      </c>
      <c r="G24" s="169">
        <f t="shared" si="1"/>
        <v>0</v>
      </c>
      <c r="H24" s="169"/>
      <c r="I24" s="169">
        <f t="shared" si="2"/>
        <v>0</v>
      </c>
      <c r="J24" s="169"/>
      <c r="K24" s="169">
        <f t="shared" si="3"/>
        <v>0</v>
      </c>
      <c r="L24" s="169">
        <v>0</v>
      </c>
      <c r="M24" s="169">
        <f t="shared" si="4"/>
        <v>0</v>
      </c>
      <c r="N24" s="161">
        <v>3.8999999999999999E-4</v>
      </c>
      <c r="O24" s="161">
        <f t="shared" si="5"/>
        <v>1.17E-3</v>
      </c>
      <c r="P24" s="161">
        <v>0</v>
      </c>
      <c r="Q24" s="161">
        <f t="shared" si="6"/>
        <v>0</v>
      </c>
      <c r="R24" s="161"/>
      <c r="S24" s="161"/>
      <c r="T24" s="162">
        <v>0.40050000000000002</v>
      </c>
      <c r="U24" s="161">
        <f t="shared" si="7"/>
        <v>1.2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93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17</v>
      </c>
      <c r="B25" s="158" t="s">
        <v>125</v>
      </c>
      <c r="C25" s="191" t="s">
        <v>126</v>
      </c>
      <c r="D25" s="160" t="s">
        <v>92</v>
      </c>
      <c r="E25" s="166">
        <v>40</v>
      </c>
      <c r="F25" s="168">
        <f t="shared" si="0"/>
        <v>0</v>
      </c>
      <c r="G25" s="169">
        <f t="shared" si="1"/>
        <v>0</v>
      </c>
      <c r="H25" s="169"/>
      <c r="I25" s="169">
        <f t="shared" si="2"/>
        <v>0</v>
      </c>
      <c r="J25" s="169"/>
      <c r="K25" s="169">
        <f t="shared" si="3"/>
        <v>0</v>
      </c>
      <c r="L25" s="169">
        <v>0</v>
      </c>
      <c r="M25" s="169">
        <f t="shared" si="4"/>
        <v>0</v>
      </c>
      <c r="N25" s="161">
        <v>6.0000000000000002E-5</v>
      </c>
      <c r="O25" s="161">
        <f t="shared" si="5"/>
        <v>2.3999999999999998E-3</v>
      </c>
      <c r="P25" s="161">
        <v>0</v>
      </c>
      <c r="Q25" s="161">
        <f t="shared" si="6"/>
        <v>0</v>
      </c>
      <c r="R25" s="161"/>
      <c r="S25" s="161"/>
      <c r="T25" s="162">
        <v>0.249</v>
      </c>
      <c r="U25" s="161">
        <f t="shared" si="7"/>
        <v>9.9600000000000009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93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18</v>
      </c>
      <c r="B26" s="158" t="s">
        <v>127</v>
      </c>
      <c r="C26" s="191" t="s">
        <v>128</v>
      </c>
      <c r="D26" s="160" t="s">
        <v>92</v>
      </c>
      <c r="E26" s="166">
        <v>8</v>
      </c>
      <c r="F26" s="168">
        <f t="shared" si="0"/>
        <v>0</v>
      </c>
      <c r="G26" s="169">
        <f t="shared" si="1"/>
        <v>0</v>
      </c>
      <c r="H26" s="169"/>
      <c r="I26" s="169">
        <f t="shared" si="2"/>
        <v>0</v>
      </c>
      <c r="J26" s="169"/>
      <c r="K26" s="169">
        <f t="shared" si="3"/>
        <v>0</v>
      </c>
      <c r="L26" s="169">
        <v>0</v>
      </c>
      <c r="M26" s="169">
        <f t="shared" si="4"/>
        <v>0</v>
      </c>
      <c r="N26" s="161">
        <v>1.0000000000000001E-5</v>
      </c>
      <c r="O26" s="161">
        <f t="shared" si="5"/>
        <v>8.0000000000000007E-5</v>
      </c>
      <c r="P26" s="161">
        <v>0</v>
      </c>
      <c r="Q26" s="161">
        <f t="shared" si="6"/>
        <v>0</v>
      </c>
      <c r="R26" s="161"/>
      <c r="S26" s="161"/>
      <c r="T26" s="162">
        <v>0.46</v>
      </c>
      <c r="U26" s="161">
        <f t="shared" si="7"/>
        <v>3.68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19</v>
      </c>
      <c r="B27" s="158" t="s">
        <v>129</v>
      </c>
      <c r="C27" s="191" t="s">
        <v>130</v>
      </c>
      <c r="D27" s="160" t="s">
        <v>92</v>
      </c>
      <c r="E27" s="166">
        <v>1</v>
      </c>
      <c r="F27" s="168">
        <f t="shared" si="0"/>
        <v>0</v>
      </c>
      <c r="G27" s="169">
        <f t="shared" si="1"/>
        <v>0</v>
      </c>
      <c r="H27" s="169"/>
      <c r="I27" s="169">
        <f t="shared" si="2"/>
        <v>0</v>
      </c>
      <c r="J27" s="169"/>
      <c r="K27" s="169">
        <f t="shared" si="3"/>
        <v>0</v>
      </c>
      <c r="L27" s="169">
        <v>0</v>
      </c>
      <c r="M27" s="169">
        <f t="shared" si="4"/>
        <v>0</v>
      </c>
      <c r="N27" s="161">
        <v>0</v>
      </c>
      <c r="O27" s="161">
        <f t="shared" si="5"/>
        <v>0</v>
      </c>
      <c r="P27" s="161">
        <v>0</v>
      </c>
      <c r="Q27" s="161">
        <f t="shared" si="6"/>
        <v>0</v>
      </c>
      <c r="R27" s="161"/>
      <c r="S27" s="161"/>
      <c r="T27" s="162">
        <v>1.43</v>
      </c>
      <c r="U27" s="161">
        <f t="shared" si="7"/>
        <v>1.43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20</v>
      </c>
      <c r="B28" s="158" t="s">
        <v>131</v>
      </c>
      <c r="C28" s="191" t="s">
        <v>132</v>
      </c>
      <c r="D28" s="160" t="s">
        <v>92</v>
      </c>
      <c r="E28" s="166">
        <v>1</v>
      </c>
      <c r="F28" s="168">
        <f t="shared" si="0"/>
        <v>0</v>
      </c>
      <c r="G28" s="169">
        <f t="shared" si="1"/>
        <v>0</v>
      </c>
      <c r="H28" s="169"/>
      <c r="I28" s="169">
        <f t="shared" si="2"/>
        <v>0</v>
      </c>
      <c r="J28" s="169"/>
      <c r="K28" s="169">
        <f t="shared" si="3"/>
        <v>0</v>
      </c>
      <c r="L28" s="169">
        <v>0</v>
      </c>
      <c r="M28" s="169">
        <f t="shared" si="4"/>
        <v>0</v>
      </c>
      <c r="N28" s="161">
        <v>6.6000000000000003E-2</v>
      </c>
      <c r="O28" s="161">
        <f t="shared" si="5"/>
        <v>6.6000000000000003E-2</v>
      </c>
      <c r="P28" s="161">
        <v>0</v>
      </c>
      <c r="Q28" s="161">
        <f t="shared" si="6"/>
        <v>0</v>
      </c>
      <c r="R28" s="161"/>
      <c r="S28" s="161"/>
      <c r="T28" s="162">
        <v>0</v>
      </c>
      <c r="U28" s="161">
        <f t="shared" si="7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133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21</v>
      </c>
      <c r="B29" s="158" t="s">
        <v>134</v>
      </c>
      <c r="C29" s="191" t="s">
        <v>135</v>
      </c>
      <c r="D29" s="160" t="s">
        <v>96</v>
      </c>
      <c r="E29" s="166">
        <v>120</v>
      </c>
      <c r="F29" s="168">
        <f t="shared" si="0"/>
        <v>0</v>
      </c>
      <c r="G29" s="169">
        <f t="shared" si="1"/>
        <v>0</v>
      </c>
      <c r="H29" s="169"/>
      <c r="I29" s="169">
        <f t="shared" si="2"/>
        <v>0</v>
      </c>
      <c r="J29" s="169"/>
      <c r="K29" s="169">
        <f t="shared" si="3"/>
        <v>0</v>
      </c>
      <c r="L29" s="169">
        <v>0</v>
      </c>
      <c r="M29" s="169">
        <f t="shared" si="4"/>
        <v>0</v>
      </c>
      <c r="N29" s="161">
        <v>1.3999999999999999E-4</v>
      </c>
      <c r="O29" s="161">
        <f t="shared" si="5"/>
        <v>1.6799999999999999E-2</v>
      </c>
      <c r="P29" s="161">
        <v>0</v>
      </c>
      <c r="Q29" s="161">
        <f t="shared" si="6"/>
        <v>0</v>
      </c>
      <c r="R29" s="161"/>
      <c r="S29" s="161"/>
      <c r="T29" s="162">
        <v>6.4149999999999999E-2</v>
      </c>
      <c r="U29" s="161">
        <f t="shared" si="7"/>
        <v>7.7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22</v>
      </c>
      <c r="B30" s="158" t="s">
        <v>136</v>
      </c>
      <c r="C30" s="191" t="s">
        <v>137</v>
      </c>
      <c r="D30" s="160" t="s">
        <v>96</v>
      </c>
      <c r="E30" s="166">
        <v>420</v>
      </c>
      <c r="F30" s="168">
        <f t="shared" si="0"/>
        <v>0</v>
      </c>
      <c r="G30" s="169">
        <f t="shared" si="1"/>
        <v>0</v>
      </c>
      <c r="H30" s="169"/>
      <c r="I30" s="169">
        <f t="shared" si="2"/>
        <v>0</v>
      </c>
      <c r="J30" s="169"/>
      <c r="K30" s="169">
        <f t="shared" si="3"/>
        <v>0</v>
      </c>
      <c r="L30" s="169">
        <v>0</v>
      </c>
      <c r="M30" s="169">
        <f t="shared" si="4"/>
        <v>0</v>
      </c>
      <c r="N30" s="161">
        <v>1.6000000000000001E-4</v>
      </c>
      <c r="O30" s="161">
        <f t="shared" si="5"/>
        <v>6.7199999999999996E-2</v>
      </c>
      <c r="P30" s="161">
        <v>0</v>
      </c>
      <c r="Q30" s="161">
        <f t="shared" si="6"/>
        <v>0</v>
      </c>
      <c r="R30" s="161"/>
      <c r="S30" s="161"/>
      <c r="T30" s="162">
        <v>7.0000000000000007E-2</v>
      </c>
      <c r="U30" s="161">
        <f t="shared" si="7"/>
        <v>29.4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23</v>
      </c>
      <c r="B31" s="158" t="s">
        <v>138</v>
      </c>
      <c r="C31" s="191" t="s">
        <v>139</v>
      </c>
      <c r="D31" s="160" t="s">
        <v>96</v>
      </c>
      <c r="E31" s="166">
        <v>1250</v>
      </c>
      <c r="F31" s="168">
        <f t="shared" si="0"/>
        <v>0</v>
      </c>
      <c r="G31" s="169">
        <f t="shared" si="1"/>
        <v>0</v>
      </c>
      <c r="H31" s="169"/>
      <c r="I31" s="169">
        <f t="shared" si="2"/>
        <v>0</v>
      </c>
      <c r="J31" s="169"/>
      <c r="K31" s="169">
        <f t="shared" si="3"/>
        <v>0</v>
      </c>
      <c r="L31" s="169">
        <v>0</v>
      </c>
      <c r="M31" s="169">
        <f t="shared" si="4"/>
        <v>0</v>
      </c>
      <c r="N31" s="161">
        <v>2.1000000000000001E-4</v>
      </c>
      <c r="O31" s="161">
        <f t="shared" si="5"/>
        <v>0.26250000000000001</v>
      </c>
      <c r="P31" s="161">
        <v>0</v>
      </c>
      <c r="Q31" s="161">
        <f t="shared" si="6"/>
        <v>0</v>
      </c>
      <c r="R31" s="161"/>
      <c r="S31" s="161"/>
      <c r="T31" s="162">
        <v>7.0000000000000007E-2</v>
      </c>
      <c r="U31" s="161">
        <f t="shared" si="7"/>
        <v>87.5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24</v>
      </c>
      <c r="B32" s="158" t="s">
        <v>140</v>
      </c>
      <c r="C32" s="191" t="s">
        <v>141</v>
      </c>
      <c r="D32" s="160" t="s">
        <v>96</v>
      </c>
      <c r="E32" s="166">
        <v>150</v>
      </c>
      <c r="F32" s="168">
        <f t="shared" si="0"/>
        <v>0</v>
      </c>
      <c r="G32" s="169">
        <f t="shared" si="1"/>
        <v>0</v>
      </c>
      <c r="H32" s="169"/>
      <c r="I32" s="169">
        <f t="shared" si="2"/>
        <v>0</v>
      </c>
      <c r="J32" s="169"/>
      <c r="K32" s="169">
        <f t="shared" si="3"/>
        <v>0</v>
      </c>
      <c r="L32" s="169">
        <v>0</v>
      </c>
      <c r="M32" s="169">
        <f t="shared" si="4"/>
        <v>0</v>
      </c>
      <c r="N32" s="161">
        <v>2.2000000000000001E-4</v>
      </c>
      <c r="O32" s="161">
        <f t="shared" si="5"/>
        <v>3.3000000000000002E-2</v>
      </c>
      <c r="P32" s="161">
        <v>0</v>
      </c>
      <c r="Q32" s="161">
        <f t="shared" si="6"/>
        <v>0</v>
      </c>
      <c r="R32" s="161"/>
      <c r="S32" s="161"/>
      <c r="T32" s="162">
        <v>7.0000000000000007E-2</v>
      </c>
      <c r="U32" s="161">
        <f t="shared" si="7"/>
        <v>10.5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93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25</v>
      </c>
      <c r="B33" s="158" t="s">
        <v>142</v>
      </c>
      <c r="C33" s="191" t="s">
        <v>143</v>
      </c>
      <c r="D33" s="160" t="s">
        <v>96</v>
      </c>
      <c r="E33" s="166">
        <v>45</v>
      </c>
      <c r="F33" s="168">
        <f t="shared" si="0"/>
        <v>0</v>
      </c>
      <c r="G33" s="169">
        <f t="shared" si="1"/>
        <v>0</v>
      </c>
      <c r="H33" s="169"/>
      <c r="I33" s="169">
        <f t="shared" si="2"/>
        <v>0</v>
      </c>
      <c r="J33" s="169"/>
      <c r="K33" s="169">
        <f t="shared" si="3"/>
        <v>0</v>
      </c>
      <c r="L33" s="169">
        <v>0</v>
      </c>
      <c r="M33" s="169">
        <f t="shared" si="4"/>
        <v>0</v>
      </c>
      <c r="N33" s="161">
        <v>1.1999999999999999E-3</v>
      </c>
      <c r="O33" s="161">
        <f t="shared" si="5"/>
        <v>5.3999999999999999E-2</v>
      </c>
      <c r="P33" s="161">
        <v>0</v>
      </c>
      <c r="Q33" s="161">
        <f t="shared" si="6"/>
        <v>0</v>
      </c>
      <c r="R33" s="161"/>
      <c r="S33" s="161"/>
      <c r="T33" s="162">
        <v>8.9649999999999994E-2</v>
      </c>
      <c r="U33" s="161">
        <f t="shared" si="7"/>
        <v>4.03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93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26</v>
      </c>
      <c r="B34" s="158" t="s">
        <v>144</v>
      </c>
      <c r="C34" s="191" t="s">
        <v>145</v>
      </c>
      <c r="D34" s="160" t="s">
        <v>92</v>
      </c>
      <c r="E34" s="166">
        <v>1</v>
      </c>
      <c r="F34" s="168">
        <f t="shared" si="0"/>
        <v>0</v>
      </c>
      <c r="G34" s="169">
        <f t="shared" si="1"/>
        <v>0</v>
      </c>
      <c r="H34" s="169"/>
      <c r="I34" s="169">
        <f t="shared" si="2"/>
        <v>0</v>
      </c>
      <c r="J34" s="169"/>
      <c r="K34" s="169">
        <f t="shared" si="3"/>
        <v>0</v>
      </c>
      <c r="L34" s="169">
        <v>0</v>
      </c>
      <c r="M34" s="169">
        <f t="shared" si="4"/>
        <v>0</v>
      </c>
      <c r="N34" s="161">
        <v>0</v>
      </c>
      <c r="O34" s="161">
        <f t="shared" si="5"/>
        <v>0</v>
      </c>
      <c r="P34" s="161">
        <v>0</v>
      </c>
      <c r="Q34" s="161">
        <f t="shared" si="6"/>
        <v>0</v>
      </c>
      <c r="R34" s="161"/>
      <c r="S34" s="161"/>
      <c r="T34" s="162">
        <v>13.43</v>
      </c>
      <c r="U34" s="161">
        <f t="shared" si="7"/>
        <v>13.43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93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27</v>
      </c>
      <c r="B35" s="158" t="s">
        <v>146</v>
      </c>
      <c r="C35" s="191" t="s">
        <v>147</v>
      </c>
      <c r="D35" s="160" t="s">
        <v>92</v>
      </c>
      <c r="E35" s="166">
        <v>4</v>
      </c>
      <c r="F35" s="168">
        <f t="shared" si="0"/>
        <v>0</v>
      </c>
      <c r="G35" s="169">
        <f t="shared" si="1"/>
        <v>0</v>
      </c>
      <c r="H35" s="169"/>
      <c r="I35" s="169">
        <f t="shared" si="2"/>
        <v>0</v>
      </c>
      <c r="J35" s="169"/>
      <c r="K35" s="169">
        <f t="shared" si="3"/>
        <v>0</v>
      </c>
      <c r="L35" s="169">
        <v>0</v>
      </c>
      <c r="M35" s="169">
        <f t="shared" si="4"/>
        <v>0</v>
      </c>
      <c r="N35" s="161">
        <v>0</v>
      </c>
      <c r="O35" s="161">
        <f t="shared" si="5"/>
        <v>0</v>
      </c>
      <c r="P35" s="161">
        <v>0</v>
      </c>
      <c r="Q35" s="161">
        <f t="shared" si="6"/>
        <v>0</v>
      </c>
      <c r="R35" s="161"/>
      <c r="S35" s="161"/>
      <c r="T35" s="162">
        <v>0.4</v>
      </c>
      <c r="U35" s="161">
        <f t="shared" si="7"/>
        <v>1.6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93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28</v>
      </c>
      <c r="B36" s="158" t="s">
        <v>148</v>
      </c>
      <c r="C36" s="191" t="s">
        <v>149</v>
      </c>
      <c r="D36" s="160" t="s">
        <v>92</v>
      </c>
      <c r="E36" s="166">
        <v>21</v>
      </c>
      <c r="F36" s="168">
        <f t="shared" si="0"/>
        <v>0</v>
      </c>
      <c r="G36" s="169">
        <f t="shared" si="1"/>
        <v>0</v>
      </c>
      <c r="H36" s="169"/>
      <c r="I36" s="169">
        <f t="shared" si="2"/>
        <v>0</v>
      </c>
      <c r="J36" s="169"/>
      <c r="K36" s="169">
        <f t="shared" si="3"/>
        <v>0</v>
      </c>
      <c r="L36" s="169">
        <v>0</v>
      </c>
      <c r="M36" s="169">
        <f t="shared" si="4"/>
        <v>0</v>
      </c>
      <c r="N36" s="161">
        <v>0</v>
      </c>
      <c r="O36" s="161">
        <f t="shared" si="5"/>
        <v>0</v>
      </c>
      <c r="P36" s="161">
        <v>0</v>
      </c>
      <c r="Q36" s="161">
        <f t="shared" si="6"/>
        <v>0</v>
      </c>
      <c r="R36" s="161"/>
      <c r="S36" s="161"/>
      <c r="T36" s="162">
        <v>0.43</v>
      </c>
      <c r="U36" s="161">
        <f t="shared" si="7"/>
        <v>9.0299999999999994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93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2">
        <v>29</v>
      </c>
      <c r="B37" s="158" t="s">
        <v>150</v>
      </c>
      <c r="C37" s="191" t="s">
        <v>151</v>
      </c>
      <c r="D37" s="160" t="s">
        <v>92</v>
      </c>
      <c r="E37" s="166">
        <v>2</v>
      </c>
      <c r="F37" s="168">
        <f t="shared" si="0"/>
        <v>0</v>
      </c>
      <c r="G37" s="169">
        <f t="shared" si="1"/>
        <v>0</v>
      </c>
      <c r="H37" s="169"/>
      <c r="I37" s="169">
        <f t="shared" si="2"/>
        <v>0</v>
      </c>
      <c r="J37" s="169"/>
      <c r="K37" s="169">
        <f t="shared" si="3"/>
        <v>0</v>
      </c>
      <c r="L37" s="169">
        <v>0</v>
      </c>
      <c r="M37" s="169">
        <f t="shared" si="4"/>
        <v>0</v>
      </c>
      <c r="N37" s="161">
        <v>2.3E-3</v>
      </c>
      <c r="O37" s="161">
        <f t="shared" si="5"/>
        <v>4.5999999999999999E-3</v>
      </c>
      <c r="P37" s="161">
        <v>0</v>
      </c>
      <c r="Q37" s="161">
        <f t="shared" si="6"/>
        <v>0</v>
      </c>
      <c r="R37" s="161"/>
      <c r="S37" s="161"/>
      <c r="T37" s="162">
        <v>0</v>
      </c>
      <c r="U37" s="161">
        <f t="shared" si="7"/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2">
        <v>30</v>
      </c>
      <c r="B38" s="158" t="s">
        <v>152</v>
      </c>
      <c r="C38" s="191" t="s">
        <v>153</v>
      </c>
      <c r="D38" s="160" t="s">
        <v>92</v>
      </c>
      <c r="E38" s="166">
        <v>2</v>
      </c>
      <c r="F38" s="168">
        <f t="shared" si="0"/>
        <v>0</v>
      </c>
      <c r="G38" s="169">
        <f t="shared" si="1"/>
        <v>0</v>
      </c>
      <c r="H38" s="169"/>
      <c r="I38" s="169">
        <f t="shared" si="2"/>
        <v>0</v>
      </c>
      <c r="J38" s="169"/>
      <c r="K38" s="169">
        <f t="shared" si="3"/>
        <v>0</v>
      </c>
      <c r="L38" s="169">
        <v>0</v>
      </c>
      <c r="M38" s="169">
        <f t="shared" si="4"/>
        <v>0</v>
      </c>
      <c r="N38" s="161">
        <v>2.3E-3</v>
      </c>
      <c r="O38" s="161">
        <f t="shared" si="5"/>
        <v>4.5999999999999999E-3</v>
      </c>
      <c r="P38" s="161">
        <v>0</v>
      </c>
      <c r="Q38" s="161">
        <f t="shared" si="6"/>
        <v>0</v>
      </c>
      <c r="R38" s="161"/>
      <c r="S38" s="161"/>
      <c r="T38" s="162">
        <v>0</v>
      </c>
      <c r="U38" s="161">
        <f t="shared" si="7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133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52">
        <v>31</v>
      </c>
      <c r="B39" s="158" t="s">
        <v>154</v>
      </c>
      <c r="C39" s="191" t="s">
        <v>155</v>
      </c>
      <c r="D39" s="160" t="s">
        <v>92</v>
      </c>
      <c r="E39" s="166">
        <v>7</v>
      </c>
      <c r="F39" s="168">
        <f t="shared" si="0"/>
        <v>0</v>
      </c>
      <c r="G39" s="169">
        <f t="shared" si="1"/>
        <v>0</v>
      </c>
      <c r="H39" s="169"/>
      <c r="I39" s="169">
        <f t="shared" si="2"/>
        <v>0</v>
      </c>
      <c r="J39" s="169"/>
      <c r="K39" s="169">
        <f t="shared" si="3"/>
        <v>0</v>
      </c>
      <c r="L39" s="169">
        <v>0</v>
      </c>
      <c r="M39" s="169">
        <f t="shared" si="4"/>
        <v>0</v>
      </c>
      <c r="N39" s="161">
        <v>2.3E-3</v>
      </c>
      <c r="O39" s="161">
        <f t="shared" si="5"/>
        <v>1.61E-2</v>
      </c>
      <c r="P39" s="161">
        <v>0</v>
      </c>
      <c r="Q39" s="161">
        <f t="shared" si="6"/>
        <v>0</v>
      </c>
      <c r="R39" s="161"/>
      <c r="S39" s="161"/>
      <c r="T39" s="162">
        <v>0</v>
      </c>
      <c r="U39" s="161">
        <f t="shared" si="7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133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32</v>
      </c>
      <c r="B40" s="158" t="s">
        <v>156</v>
      </c>
      <c r="C40" s="191" t="s">
        <v>157</v>
      </c>
      <c r="D40" s="160" t="s">
        <v>92</v>
      </c>
      <c r="E40" s="166">
        <v>8</v>
      </c>
      <c r="F40" s="168">
        <f t="shared" si="0"/>
        <v>0</v>
      </c>
      <c r="G40" s="169">
        <f t="shared" si="1"/>
        <v>0</v>
      </c>
      <c r="H40" s="169"/>
      <c r="I40" s="169">
        <f t="shared" si="2"/>
        <v>0</v>
      </c>
      <c r="J40" s="169"/>
      <c r="K40" s="169">
        <f t="shared" si="3"/>
        <v>0</v>
      </c>
      <c r="L40" s="169">
        <v>0</v>
      </c>
      <c r="M40" s="169">
        <f t="shared" si="4"/>
        <v>0</v>
      </c>
      <c r="N40" s="161">
        <v>2.3E-3</v>
      </c>
      <c r="O40" s="161">
        <f t="shared" si="5"/>
        <v>1.84E-2</v>
      </c>
      <c r="P40" s="161">
        <v>0</v>
      </c>
      <c r="Q40" s="161">
        <f t="shared" si="6"/>
        <v>0</v>
      </c>
      <c r="R40" s="161"/>
      <c r="S40" s="161"/>
      <c r="T40" s="162">
        <v>0</v>
      </c>
      <c r="U40" s="161">
        <f t="shared" si="7"/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33</v>
      </c>
      <c r="B41" s="158" t="s">
        <v>158</v>
      </c>
      <c r="C41" s="191" t="s">
        <v>159</v>
      </c>
      <c r="D41" s="160" t="s">
        <v>92</v>
      </c>
      <c r="E41" s="166">
        <v>6</v>
      </c>
      <c r="F41" s="168">
        <f t="shared" si="0"/>
        <v>0</v>
      </c>
      <c r="G41" s="169">
        <f t="shared" si="1"/>
        <v>0</v>
      </c>
      <c r="H41" s="169"/>
      <c r="I41" s="169">
        <f t="shared" si="2"/>
        <v>0</v>
      </c>
      <c r="J41" s="169"/>
      <c r="K41" s="169">
        <f t="shared" si="3"/>
        <v>0</v>
      </c>
      <c r="L41" s="169">
        <v>0</v>
      </c>
      <c r="M41" s="169">
        <f t="shared" si="4"/>
        <v>0</v>
      </c>
      <c r="N41" s="161">
        <v>2.3E-3</v>
      </c>
      <c r="O41" s="161">
        <f t="shared" si="5"/>
        <v>1.38E-2</v>
      </c>
      <c r="P41" s="161">
        <v>0</v>
      </c>
      <c r="Q41" s="161">
        <f t="shared" si="6"/>
        <v>0</v>
      </c>
      <c r="R41" s="161"/>
      <c r="S41" s="161"/>
      <c r="T41" s="162">
        <v>0</v>
      </c>
      <c r="U41" s="161">
        <f t="shared" si="7"/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 x14ac:dyDescent="0.2">
      <c r="A42" s="152">
        <v>34</v>
      </c>
      <c r="B42" s="158" t="s">
        <v>160</v>
      </c>
      <c r="C42" s="191" t="s">
        <v>161</v>
      </c>
      <c r="D42" s="160" t="s">
        <v>92</v>
      </c>
      <c r="E42" s="166">
        <v>8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0</v>
      </c>
      <c r="M42" s="169">
        <f t="shared" si="4"/>
        <v>0</v>
      </c>
      <c r="N42" s="161">
        <v>2.3E-3</v>
      </c>
      <c r="O42" s="161">
        <f t="shared" si="5"/>
        <v>1.84E-2</v>
      </c>
      <c r="P42" s="161">
        <v>0</v>
      </c>
      <c r="Q42" s="161">
        <f t="shared" si="6"/>
        <v>0</v>
      </c>
      <c r="R42" s="161"/>
      <c r="S42" s="161"/>
      <c r="T42" s="162">
        <v>0</v>
      </c>
      <c r="U42" s="161">
        <f t="shared" si="7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133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35</v>
      </c>
      <c r="B43" s="158" t="s">
        <v>162</v>
      </c>
      <c r="C43" s="191" t="s">
        <v>163</v>
      </c>
      <c r="D43" s="160" t="s">
        <v>164</v>
      </c>
      <c r="E43" s="166">
        <v>0.2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0</v>
      </c>
      <c r="M43" s="169">
        <f t="shared" si="4"/>
        <v>0</v>
      </c>
      <c r="N43" s="161">
        <v>0</v>
      </c>
      <c r="O43" s="161">
        <f t="shared" si="5"/>
        <v>0</v>
      </c>
      <c r="P43" s="161">
        <v>0</v>
      </c>
      <c r="Q43" s="161">
        <f t="shared" si="6"/>
        <v>0</v>
      </c>
      <c r="R43" s="161"/>
      <c r="S43" s="161"/>
      <c r="T43" s="162">
        <v>24.6675</v>
      </c>
      <c r="U43" s="161">
        <f t="shared" si="7"/>
        <v>4.93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93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>
        <v>36</v>
      </c>
      <c r="B44" s="158" t="s">
        <v>165</v>
      </c>
      <c r="C44" s="191" t="s">
        <v>166</v>
      </c>
      <c r="D44" s="160" t="s">
        <v>92</v>
      </c>
      <c r="E44" s="166">
        <v>6</v>
      </c>
      <c r="F44" s="168">
        <f t="shared" si="0"/>
        <v>0</v>
      </c>
      <c r="G44" s="169">
        <f t="shared" si="1"/>
        <v>0</v>
      </c>
      <c r="H44" s="169"/>
      <c r="I44" s="169">
        <f t="shared" si="2"/>
        <v>0</v>
      </c>
      <c r="J44" s="169"/>
      <c r="K44" s="169">
        <f t="shared" si="3"/>
        <v>0</v>
      </c>
      <c r="L44" s="169">
        <v>0</v>
      </c>
      <c r="M44" s="169">
        <f t="shared" si="4"/>
        <v>0</v>
      </c>
      <c r="N44" s="161">
        <v>0</v>
      </c>
      <c r="O44" s="161">
        <f t="shared" si="5"/>
        <v>0</v>
      </c>
      <c r="P44" s="161">
        <v>0</v>
      </c>
      <c r="Q44" s="161">
        <f t="shared" si="6"/>
        <v>0</v>
      </c>
      <c r="R44" s="161"/>
      <c r="S44" s="161"/>
      <c r="T44" s="162">
        <v>0.35</v>
      </c>
      <c r="U44" s="161">
        <f t="shared" si="7"/>
        <v>2.1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93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53" t="s">
        <v>88</v>
      </c>
      <c r="B45" s="159" t="s">
        <v>57</v>
      </c>
      <c r="C45" s="192" t="s">
        <v>58</v>
      </c>
      <c r="D45" s="163"/>
      <c r="E45" s="167"/>
      <c r="F45" s="170"/>
      <c r="G45" s="170">
        <f>SUMIF(AE46:AE66,"&lt;&gt;NOR",G46:G66)</f>
        <v>0</v>
      </c>
      <c r="H45" s="170"/>
      <c r="I45" s="170">
        <f>SUM(I46:I66)</f>
        <v>0</v>
      </c>
      <c r="J45" s="170"/>
      <c r="K45" s="170">
        <f>SUM(K46:K66)</f>
        <v>0</v>
      </c>
      <c r="L45" s="170"/>
      <c r="M45" s="170">
        <f>SUM(M46:M66)</f>
        <v>0</v>
      </c>
      <c r="N45" s="164"/>
      <c r="O45" s="164">
        <f>SUM(O46:O66)</f>
        <v>0</v>
      </c>
      <c r="P45" s="164"/>
      <c r="Q45" s="164">
        <f>SUM(Q46:Q66)</f>
        <v>0</v>
      </c>
      <c r="R45" s="164"/>
      <c r="S45" s="164"/>
      <c r="T45" s="165"/>
      <c r="U45" s="164">
        <f>SUM(U46:U66)</f>
        <v>428.49000000000007</v>
      </c>
      <c r="AE45" t="s">
        <v>89</v>
      </c>
    </row>
    <row r="46" spans="1:60" outlineLevel="1" x14ac:dyDescent="0.2">
      <c r="A46" s="152">
        <v>37</v>
      </c>
      <c r="B46" s="158" t="s">
        <v>167</v>
      </c>
      <c r="C46" s="191" t="s">
        <v>168</v>
      </c>
      <c r="D46" s="160" t="s">
        <v>96</v>
      </c>
      <c r="E46" s="166">
        <v>1880</v>
      </c>
      <c r="F46" s="168">
        <f t="shared" ref="F46:F66" si="8">H46+J46</f>
        <v>0</v>
      </c>
      <c r="G46" s="169">
        <f t="shared" ref="G46:G66" si="9">ROUND(E46*F46,2)</f>
        <v>0</v>
      </c>
      <c r="H46" s="169"/>
      <c r="I46" s="169">
        <f t="shared" ref="I46:I66" si="10">ROUND(E46*H46,2)</f>
        <v>0</v>
      </c>
      <c r="J46" s="169"/>
      <c r="K46" s="169">
        <f t="shared" ref="K46:K66" si="11">ROUND(E46*J46,2)</f>
        <v>0</v>
      </c>
      <c r="L46" s="169">
        <v>0</v>
      </c>
      <c r="M46" s="169">
        <f t="shared" ref="M46:M66" si="12">G46*(1+L46/100)</f>
        <v>0</v>
      </c>
      <c r="N46" s="161">
        <v>0</v>
      </c>
      <c r="O46" s="161">
        <f t="shared" ref="O46:O66" si="13">ROUND(E46*N46,5)</f>
        <v>0</v>
      </c>
      <c r="P46" s="161">
        <v>0</v>
      </c>
      <c r="Q46" s="161">
        <f t="shared" ref="Q46:Q66" si="14">ROUND(E46*P46,5)</f>
        <v>0</v>
      </c>
      <c r="R46" s="161"/>
      <c r="S46" s="161"/>
      <c r="T46" s="162">
        <v>5.7829999999999999E-2</v>
      </c>
      <c r="U46" s="161">
        <f t="shared" ref="U46:U66" si="15">ROUND(E46*T46,2)</f>
        <v>108.72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93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38</v>
      </c>
      <c r="B47" s="158" t="s">
        <v>169</v>
      </c>
      <c r="C47" s="191" t="s">
        <v>170</v>
      </c>
      <c r="D47" s="160" t="s">
        <v>92</v>
      </c>
      <c r="E47" s="166">
        <v>28</v>
      </c>
      <c r="F47" s="168">
        <f t="shared" si="8"/>
        <v>0</v>
      </c>
      <c r="G47" s="169">
        <f t="shared" si="9"/>
        <v>0</v>
      </c>
      <c r="H47" s="169"/>
      <c r="I47" s="169">
        <f t="shared" si="10"/>
        <v>0</v>
      </c>
      <c r="J47" s="169"/>
      <c r="K47" s="169">
        <f t="shared" si="11"/>
        <v>0</v>
      </c>
      <c r="L47" s="169">
        <v>0</v>
      </c>
      <c r="M47" s="169">
        <f t="shared" si="12"/>
        <v>0</v>
      </c>
      <c r="N47" s="161">
        <v>0</v>
      </c>
      <c r="O47" s="161">
        <f t="shared" si="13"/>
        <v>0</v>
      </c>
      <c r="P47" s="161">
        <v>0</v>
      </c>
      <c r="Q47" s="161">
        <f t="shared" si="14"/>
        <v>0</v>
      </c>
      <c r="R47" s="161"/>
      <c r="S47" s="161"/>
      <c r="T47" s="162">
        <v>0.215</v>
      </c>
      <c r="U47" s="161">
        <f t="shared" si="15"/>
        <v>6.02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93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39</v>
      </c>
      <c r="B48" s="158" t="s">
        <v>171</v>
      </c>
      <c r="C48" s="191" t="s">
        <v>172</v>
      </c>
      <c r="D48" s="160" t="s">
        <v>92</v>
      </c>
      <c r="E48" s="166">
        <v>3</v>
      </c>
      <c r="F48" s="168">
        <f t="shared" si="8"/>
        <v>0</v>
      </c>
      <c r="G48" s="169">
        <f t="shared" si="9"/>
        <v>0</v>
      </c>
      <c r="H48" s="169"/>
      <c r="I48" s="169">
        <f t="shared" si="10"/>
        <v>0</v>
      </c>
      <c r="J48" s="169"/>
      <c r="K48" s="169">
        <f t="shared" si="11"/>
        <v>0</v>
      </c>
      <c r="L48" s="169">
        <v>0</v>
      </c>
      <c r="M48" s="169">
        <f t="shared" si="12"/>
        <v>0</v>
      </c>
      <c r="N48" s="161">
        <v>0</v>
      </c>
      <c r="O48" s="161">
        <f t="shared" si="13"/>
        <v>0</v>
      </c>
      <c r="P48" s="161">
        <v>0</v>
      </c>
      <c r="Q48" s="161">
        <f t="shared" si="14"/>
        <v>0</v>
      </c>
      <c r="R48" s="161"/>
      <c r="S48" s="161"/>
      <c r="T48" s="162">
        <v>0.39650000000000002</v>
      </c>
      <c r="U48" s="161">
        <f t="shared" si="15"/>
        <v>1.19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93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40</v>
      </c>
      <c r="B49" s="158" t="s">
        <v>173</v>
      </c>
      <c r="C49" s="191" t="s">
        <v>174</v>
      </c>
      <c r="D49" s="160" t="s">
        <v>92</v>
      </c>
      <c r="E49" s="166">
        <v>2</v>
      </c>
      <c r="F49" s="168">
        <f t="shared" si="8"/>
        <v>0</v>
      </c>
      <c r="G49" s="169">
        <f t="shared" si="9"/>
        <v>0</v>
      </c>
      <c r="H49" s="169"/>
      <c r="I49" s="169">
        <f t="shared" si="10"/>
        <v>0</v>
      </c>
      <c r="J49" s="169"/>
      <c r="K49" s="169">
        <f t="shared" si="11"/>
        <v>0</v>
      </c>
      <c r="L49" s="169">
        <v>0</v>
      </c>
      <c r="M49" s="169">
        <f t="shared" si="12"/>
        <v>0</v>
      </c>
      <c r="N49" s="161">
        <v>0</v>
      </c>
      <c r="O49" s="161">
        <f t="shared" si="13"/>
        <v>0</v>
      </c>
      <c r="P49" s="161">
        <v>0</v>
      </c>
      <c r="Q49" s="161">
        <f t="shared" si="14"/>
        <v>0</v>
      </c>
      <c r="R49" s="161"/>
      <c r="S49" s="161"/>
      <c r="T49" s="162">
        <v>1.1663300000000001</v>
      </c>
      <c r="U49" s="161">
        <f t="shared" si="15"/>
        <v>2.33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93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41</v>
      </c>
      <c r="B50" s="158" t="s">
        <v>175</v>
      </c>
      <c r="C50" s="191" t="s">
        <v>176</v>
      </c>
      <c r="D50" s="160" t="s">
        <v>92</v>
      </c>
      <c r="E50" s="166">
        <v>1</v>
      </c>
      <c r="F50" s="168">
        <f t="shared" si="8"/>
        <v>0</v>
      </c>
      <c r="G50" s="169">
        <f t="shared" si="9"/>
        <v>0</v>
      </c>
      <c r="H50" s="169"/>
      <c r="I50" s="169">
        <f t="shared" si="10"/>
        <v>0</v>
      </c>
      <c r="J50" s="169"/>
      <c r="K50" s="169">
        <f t="shared" si="11"/>
        <v>0</v>
      </c>
      <c r="L50" s="169">
        <v>0</v>
      </c>
      <c r="M50" s="169">
        <f t="shared" si="12"/>
        <v>0</v>
      </c>
      <c r="N50" s="161">
        <v>0</v>
      </c>
      <c r="O50" s="161">
        <f t="shared" si="13"/>
        <v>0</v>
      </c>
      <c r="P50" s="161">
        <v>0</v>
      </c>
      <c r="Q50" s="161">
        <f t="shared" si="14"/>
        <v>0</v>
      </c>
      <c r="R50" s="161"/>
      <c r="S50" s="161"/>
      <c r="T50" s="162">
        <v>0.60582999999999998</v>
      </c>
      <c r="U50" s="161">
        <f t="shared" si="15"/>
        <v>0.61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93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42</v>
      </c>
      <c r="B51" s="158" t="s">
        <v>177</v>
      </c>
      <c r="C51" s="191" t="s">
        <v>178</v>
      </c>
      <c r="D51" s="160" t="s">
        <v>92</v>
      </c>
      <c r="E51" s="166">
        <v>1</v>
      </c>
      <c r="F51" s="168">
        <f t="shared" si="8"/>
        <v>0</v>
      </c>
      <c r="G51" s="169">
        <f t="shared" si="9"/>
        <v>0</v>
      </c>
      <c r="H51" s="169"/>
      <c r="I51" s="169">
        <f t="shared" si="10"/>
        <v>0</v>
      </c>
      <c r="J51" s="169"/>
      <c r="K51" s="169">
        <f t="shared" si="11"/>
        <v>0</v>
      </c>
      <c r="L51" s="169">
        <v>0</v>
      </c>
      <c r="M51" s="169">
        <f t="shared" si="12"/>
        <v>0</v>
      </c>
      <c r="N51" s="161">
        <v>0</v>
      </c>
      <c r="O51" s="161">
        <f t="shared" si="13"/>
        <v>0</v>
      </c>
      <c r="P51" s="161">
        <v>0</v>
      </c>
      <c r="Q51" s="161">
        <f t="shared" si="14"/>
        <v>0</v>
      </c>
      <c r="R51" s="161"/>
      <c r="S51" s="161"/>
      <c r="T51" s="162">
        <v>1.0333300000000001</v>
      </c>
      <c r="U51" s="161">
        <f t="shared" si="15"/>
        <v>1.03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93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43</v>
      </c>
      <c r="B52" s="158" t="s">
        <v>179</v>
      </c>
      <c r="C52" s="191" t="s">
        <v>180</v>
      </c>
      <c r="D52" s="160" t="s">
        <v>92</v>
      </c>
      <c r="E52" s="166">
        <v>8</v>
      </c>
      <c r="F52" s="168">
        <f t="shared" si="8"/>
        <v>0</v>
      </c>
      <c r="G52" s="169">
        <f t="shared" si="9"/>
        <v>0</v>
      </c>
      <c r="H52" s="169"/>
      <c r="I52" s="169">
        <f t="shared" si="10"/>
        <v>0</v>
      </c>
      <c r="J52" s="169"/>
      <c r="K52" s="169">
        <f t="shared" si="11"/>
        <v>0</v>
      </c>
      <c r="L52" s="169">
        <v>0</v>
      </c>
      <c r="M52" s="169">
        <f t="shared" si="12"/>
        <v>0</v>
      </c>
      <c r="N52" s="161">
        <v>0</v>
      </c>
      <c r="O52" s="161">
        <f t="shared" si="13"/>
        <v>0</v>
      </c>
      <c r="P52" s="161">
        <v>0</v>
      </c>
      <c r="Q52" s="161">
        <f t="shared" si="14"/>
        <v>0</v>
      </c>
      <c r="R52" s="161"/>
      <c r="S52" s="161"/>
      <c r="T52" s="162">
        <v>0.35</v>
      </c>
      <c r="U52" s="161">
        <f t="shared" si="15"/>
        <v>2.8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93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44</v>
      </c>
      <c r="B53" s="158" t="s">
        <v>181</v>
      </c>
      <c r="C53" s="191" t="s">
        <v>182</v>
      </c>
      <c r="D53" s="160" t="s">
        <v>92</v>
      </c>
      <c r="E53" s="166">
        <v>3</v>
      </c>
      <c r="F53" s="168">
        <f t="shared" si="8"/>
        <v>0</v>
      </c>
      <c r="G53" s="169">
        <f t="shared" si="9"/>
        <v>0</v>
      </c>
      <c r="H53" s="169"/>
      <c r="I53" s="169">
        <f t="shared" si="10"/>
        <v>0</v>
      </c>
      <c r="J53" s="169"/>
      <c r="K53" s="169">
        <f t="shared" si="11"/>
        <v>0</v>
      </c>
      <c r="L53" s="169">
        <v>0</v>
      </c>
      <c r="M53" s="169">
        <f t="shared" si="12"/>
        <v>0</v>
      </c>
      <c r="N53" s="161">
        <v>0</v>
      </c>
      <c r="O53" s="161">
        <f t="shared" si="13"/>
        <v>0</v>
      </c>
      <c r="P53" s="161">
        <v>0</v>
      </c>
      <c r="Q53" s="161">
        <f t="shared" si="14"/>
        <v>0</v>
      </c>
      <c r="R53" s="161"/>
      <c r="S53" s="161"/>
      <c r="T53" s="162">
        <v>0.91949999999999998</v>
      </c>
      <c r="U53" s="161">
        <f t="shared" si="15"/>
        <v>2.76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93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45</v>
      </c>
      <c r="B54" s="158" t="s">
        <v>183</v>
      </c>
      <c r="C54" s="191" t="s">
        <v>184</v>
      </c>
      <c r="D54" s="160" t="s">
        <v>92</v>
      </c>
      <c r="E54" s="166">
        <v>3</v>
      </c>
      <c r="F54" s="168">
        <f t="shared" si="8"/>
        <v>0</v>
      </c>
      <c r="G54" s="169">
        <f t="shared" si="9"/>
        <v>0</v>
      </c>
      <c r="H54" s="169"/>
      <c r="I54" s="169">
        <f t="shared" si="10"/>
        <v>0</v>
      </c>
      <c r="J54" s="169"/>
      <c r="K54" s="169">
        <f t="shared" si="11"/>
        <v>0</v>
      </c>
      <c r="L54" s="169">
        <v>0</v>
      </c>
      <c r="M54" s="169">
        <f t="shared" si="12"/>
        <v>0</v>
      </c>
      <c r="N54" s="161">
        <v>0</v>
      </c>
      <c r="O54" s="161">
        <f t="shared" si="13"/>
        <v>0</v>
      </c>
      <c r="P54" s="161">
        <v>0</v>
      </c>
      <c r="Q54" s="161">
        <f t="shared" si="14"/>
        <v>0</v>
      </c>
      <c r="R54" s="161"/>
      <c r="S54" s="161"/>
      <c r="T54" s="162">
        <v>0.6</v>
      </c>
      <c r="U54" s="161">
        <f t="shared" si="15"/>
        <v>1.8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93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46</v>
      </c>
      <c r="B55" s="158" t="s">
        <v>185</v>
      </c>
      <c r="C55" s="191" t="s">
        <v>186</v>
      </c>
      <c r="D55" s="160" t="s">
        <v>92</v>
      </c>
      <c r="E55" s="166">
        <v>1</v>
      </c>
      <c r="F55" s="168">
        <f t="shared" si="8"/>
        <v>0</v>
      </c>
      <c r="G55" s="169">
        <f t="shared" si="9"/>
        <v>0</v>
      </c>
      <c r="H55" s="169"/>
      <c r="I55" s="169">
        <f t="shared" si="10"/>
        <v>0</v>
      </c>
      <c r="J55" s="169"/>
      <c r="K55" s="169">
        <f t="shared" si="11"/>
        <v>0</v>
      </c>
      <c r="L55" s="169">
        <v>0</v>
      </c>
      <c r="M55" s="169">
        <f t="shared" si="12"/>
        <v>0</v>
      </c>
      <c r="N55" s="161">
        <v>0</v>
      </c>
      <c r="O55" s="161">
        <f t="shared" si="13"/>
        <v>0</v>
      </c>
      <c r="P55" s="161">
        <v>0</v>
      </c>
      <c r="Q55" s="161">
        <f t="shared" si="14"/>
        <v>0</v>
      </c>
      <c r="R55" s="161"/>
      <c r="S55" s="161"/>
      <c r="T55" s="162">
        <v>0.6</v>
      </c>
      <c r="U55" s="161">
        <f t="shared" si="15"/>
        <v>0.6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93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47</v>
      </c>
      <c r="B56" s="158" t="s">
        <v>187</v>
      </c>
      <c r="C56" s="191" t="s">
        <v>188</v>
      </c>
      <c r="D56" s="160" t="s">
        <v>92</v>
      </c>
      <c r="E56" s="166">
        <v>2</v>
      </c>
      <c r="F56" s="168">
        <f t="shared" si="8"/>
        <v>0</v>
      </c>
      <c r="G56" s="169">
        <f t="shared" si="9"/>
        <v>0</v>
      </c>
      <c r="H56" s="169"/>
      <c r="I56" s="169">
        <f t="shared" si="10"/>
        <v>0</v>
      </c>
      <c r="J56" s="169"/>
      <c r="K56" s="169">
        <f t="shared" si="11"/>
        <v>0</v>
      </c>
      <c r="L56" s="169">
        <v>0</v>
      </c>
      <c r="M56" s="169">
        <f t="shared" si="12"/>
        <v>0</v>
      </c>
      <c r="N56" s="161">
        <v>0</v>
      </c>
      <c r="O56" s="161">
        <f t="shared" si="13"/>
        <v>0</v>
      </c>
      <c r="P56" s="161">
        <v>0</v>
      </c>
      <c r="Q56" s="161">
        <f t="shared" si="14"/>
        <v>0</v>
      </c>
      <c r="R56" s="161"/>
      <c r="S56" s="161"/>
      <c r="T56" s="162">
        <v>0.59133000000000002</v>
      </c>
      <c r="U56" s="161">
        <f t="shared" si="15"/>
        <v>1.18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93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48</v>
      </c>
      <c r="B57" s="158" t="s">
        <v>189</v>
      </c>
      <c r="C57" s="191" t="s">
        <v>190</v>
      </c>
      <c r="D57" s="160" t="s">
        <v>92</v>
      </c>
      <c r="E57" s="166">
        <v>3</v>
      </c>
      <c r="F57" s="168">
        <f t="shared" si="8"/>
        <v>0</v>
      </c>
      <c r="G57" s="169">
        <f t="shared" si="9"/>
        <v>0</v>
      </c>
      <c r="H57" s="169"/>
      <c r="I57" s="169">
        <f t="shared" si="10"/>
        <v>0</v>
      </c>
      <c r="J57" s="169"/>
      <c r="K57" s="169">
        <f t="shared" si="11"/>
        <v>0</v>
      </c>
      <c r="L57" s="169">
        <v>0</v>
      </c>
      <c r="M57" s="169">
        <f t="shared" si="12"/>
        <v>0</v>
      </c>
      <c r="N57" s="161">
        <v>0</v>
      </c>
      <c r="O57" s="161">
        <f t="shared" si="13"/>
        <v>0</v>
      </c>
      <c r="P57" s="161">
        <v>0</v>
      </c>
      <c r="Q57" s="161">
        <f t="shared" si="14"/>
        <v>0</v>
      </c>
      <c r="R57" s="161"/>
      <c r="S57" s="161"/>
      <c r="T57" s="162">
        <v>0.46367000000000003</v>
      </c>
      <c r="U57" s="161">
        <f t="shared" si="15"/>
        <v>1.39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93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49</v>
      </c>
      <c r="B58" s="158" t="s">
        <v>187</v>
      </c>
      <c r="C58" s="191" t="s">
        <v>191</v>
      </c>
      <c r="D58" s="160" t="s">
        <v>92</v>
      </c>
      <c r="E58" s="166">
        <v>3</v>
      </c>
      <c r="F58" s="168">
        <f t="shared" si="8"/>
        <v>0</v>
      </c>
      <c r="G58" s="169">
        <f t="shared" si="9"/>
        <v>0</v>
      </c>
      <c r="H58" s="169"/>
      <c r="I58" s="169">
        <f t="shared" si="10"/>
        <v>0</v>
      </c>
      <c r="J58" s="169"/>
      <c r="K58" s="169">
        <f t="shared" si="11"/>
        <v>0</v>
      </c>
      <c r="L58" s="169">
        <v>0</v>
      </c>
      <c r="M58" s="169">
        <f t="shared" si="12"/>
        <v>0</v>
      </c>
      <c r="N58" s="161">
        <v>0</v>
      </c>
      <c r="O58" s="161">
        <f t="shared" si="13"/>
        <v>0</v>
      </c>
      <c r="P58" s="161">
        <v>0</v>
      </c>
      <c r="Q58" s="161">
        <f t="shared" si="14"/>
        <v>0</v>
      </c>
      <c r="R58" s="161"/>
      <c r="S58" s="161"/>
      <c r="T58" s="162">
        <v>0.59133000000000002</v>
      </c>
      <c r="U58" s="161">
        <f t="shared" si="15"/>
        <v>1.77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50</v>
      </c>
      <c r="B59" s="158" t="s">
        <v>192</v>
      </c>
      <c r="C59" s="191" t="s">
        <v>193</v>
      </c>
      <c r="D59" s="160" t="s">
        <v>96</v>
      </c>
      <c r="E59" s="166">
        <v>950</v>
      </c>
      <c r="F59" s="168">
        <f t="shared" si="8"/>
        <v>0</v>
      </c>
      <c r="G59" s="169">
        <f t="shared" si="9"/>
        <v>0</v>
      </c>
      <c r="H59" s="169"/>
      <c r="I59" s="169">
        <f t="shared" si="10"/>
        <v>0</v>
      </c>
      <c r="J59" s="169"/>
      <c r="K59" s="169">
        <f t="shared" si="11"/>
        <v>0</v>
      </c>
      <c r="L59" s="169">
        <v>0</v>
      </c>
      <c r="M59" s="169">
        <f t="shared" si="12"/>
        <v>0</v>
      </c>
      <c r="N59" s="161">
        <v>0</v>
      </c>
      <c r="O59" s="161">
        <f t="shared" si="13"/>
        <v>0</v>
      </c>
      <c r="P59" s="161">
        <v>0</v>
      </c>
      <c r="Q59" s="161">
        <f t="shared" si="14"/>
        <v>0</v>
      </c>
      <c r="R59" s="161"/>
      <c r="S59" s="161"/>
      <c r="T59" s="162">
        <v>0.18933</v>
      </c>
      <c r="U59" s="161">
        <f t="shared" si="15"/>
        <v>179.86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93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51</v>
      </c>
      <c r="B60" s="158" t="s">
        <v>194</v>
      </c>
      <c r="C60" s="191" t="s">
        <v>195</v>
      </c>
      <c r="D60" s="160" t="s">
        <v>96</v>
      </c>
      <c r="E60" s="166">
        <v>420</v>
      </c>
      <c r="F60" s="168">
        <f t="shared" si="8"/>
        <v>0</v>
      </c>
      <c r="G60" s="169">
        <f t="shared" si="9"/>
        <v>0</v>
      </c>
      <c r="H60" s="169"/>
      <c r="I60" s="169">
        <f t="shared" si="10"/>
        <v>0</v>
      </c>
      <c r="J60" s="169"/>
      <c r="K60" s="169">
        <f t="shared" si="11"/>
        <v>0</v>
      </c>
      <c r="L60" s="169">
        <v>0</v>
      </c>
      <c r="M60" s="169">
        <f t="shared" si="12"/>
        <v>0</v>
      </c>
      <c r="N60" s="161">
        <v>0</v>
      </c>
      <c r="O60" s="161">
        <f t="shared" si="13"/>
        <v>0</v>
      </c>
      <c r="P60" s="161">
        <v>0</v>
      </c>
      <c r="Q60" s="161">
        <f t="shared" si="14"/>
        <v>0</v>
      </c>
      <c r="R60" s="161"/>
      <c r="S60" s="161"/>
      <c r="T60" s="162">
        <v>0.11233</v>
      </c>
      <c r="U60" s="161">
        <f t="shared" si="15"/>
        <v>47.18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93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52</v>
      </c>
      <c r="B61" s="158" t="s">
        <v>196</v>
      </c>
      <c r="C61" s="191" t="s">
        <v>197</v>
      </c>
      <c r="D61" s="160" t="s">
        <v>92</v>
      </c>
      <c r="E61" s="166">
        <v>3</v>
      </c>
      <c r="F61" s="168">
        <f t="shared" si="8"/>
        <v>0</v>
      </c>
      <c r="G61" s="169">
        <f t="shared" si="9"/>
        <v>0</v>
      </c>
      <c r="H61" s="169"/>
      <c r="I61" s="169">
        <f t="shared" si="10"/>
        <v>0</v>
      </c>
      <c r="J61" s="169"/>
      <c r="K61" s="169">
        <f t="shared" si="11"/>
        <v>0</v>
      </c>
      <c r="L61" s="169">
        <v>0</v>
      </c>
      <c r="M61" s="169">
        <f t="shared" si="12"/>
        <v>0</v>
      </c>
      <c r="N61" s="161">
        <v>0</v>
      </c>
      <c r="O61" s="161">
        <f t="shared" si="13"/>
        <v>0</v>
      </c>
      <c r="P61" s="161">
        <v>0</v>
      </c>
      <c r="Q61" s="161">
        <f t="shared" si="14"/>
        <v>0</v>
      </c>
      <c r="R61" s="161"/>
      <c r="S61" s="161"/>
      <c r="T61" s="162">
        <v>0.20166999999999999</v>
      </c>
      <c r="U61" s="161">
        <f t="shared" si="15"/>
        <v>0.61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93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53</v>
      </c>
      <c r="B62" s="158" t="s">
        <v>198</v>
      </c>
      <c r="C62" s="191" t="s">
        <v>199</v>
      </c>
      <c r="D62" s="160" t="s">
        <v>92</v>
      </c>
      <c r="E62" s="166">
        <v>1</v>
      </c>
      <c r="F62" s="168">
        <f t="shared" si="8"/>
        <v>0</v>
      </c>
      <c r="G62" s="169">
        <f t="shared" si="9"/>
        <v>0</v>
      </c>
      <c r="H62" s="169"/>
      <c r="I62" s="169">
        <f t="shared" si="10"/>
        <v>0</v>
      </c>
      <c r="J62" s="169"/>
      <c r="K62" s="169">
        <f t="shared" si="11"/>
        <v>0</v>
      </c>
      <c r="L62" s="169">
        <v>0</v>
      </c>
      <c r="M62" s="169">
        <f t="shared" si="12"/>
        <v>0</v>
      </c>
      <c r="N62" s="161">
        <v>0</v>
      </c>
      <c r="O62" s="161">
        <f t="shared" si="13"/>
        <v>0</v>
      </c>
      <c r="P62" s="161">
        <v>0</v>
      </c>
      <c r="Q62" s="161">
        <f t="shared" si="14"/>
        <v>0</v>
      </c>
      <c r="R62" s="161"/>
      <c r="S62" s="161"/>
      <c r="T62" s="162">
        <v>0.97333000000000003</v>
      </c>
      <c r="U62" s="161">
        <f t="shared" si="15"/>
        <v>0.97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93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52">
        <v>54</v>
      </c>
      <c r="B63" s="158" t="s">
        <v>200</v>
      </c>
      <c r="C63" s="191" t="s">
        <v>201</v>
      </c>
      <c r="D63" s="160" t="s">
        <v>92</v>
      </c>
      <c r="E63" s="166">
        <v>1</v>
      </c>
      <c r="F63" s="168">
        <f t="shared" si="8"/>
        <v>0</v>
      </c>
      <c r="G63" s="169">
        <f t="shared" si="9"/>
        <v>0</v>
      </c>
      <c r="H63" s="169"/>
      <c r="I63" s="169">
        <f t="shared" si="10"/>
        <v>0</v>
      </c>
      <c r="J63" s="169"/>
      <c r="K63" s="169">
        <f t="shared" si="11"/>
        <v>0</v>
      </c>
      <c r="L63" s="169">
        <v>0</v>
      </c>
      <c r="M63" s="169">
        <f t="shared" si="12"/>
        <v>0</v>
      </c>
      <c r="N63" s="161">
        <v>0</v>
      </c>
      <c r="O63" s="161">
        <f t="shared" si="13"/>
        <v>0</v>
      </c>
      <c r="P63" s="161">
        <v>0</v>
      </c>
      <c r="Q63" s="161">
        <f t="shared" si="14"/>
        <v>0</v>
      </c>
      <c r="R63" s="161"/>
      <c r="S63" s="161"/>
      <c r="T63" s="162">
        <v>3.5</v>
      </c>
      <c r="U63" s="161">
        <f t="shared" si="15"/>
        <v>3.5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93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55</v>
      </c>
      <c r="B64" s="158" t="s">
        <v>202</v>
      </c>
      <c r="C64" s="191" t="s">
        <v>203</v>
      </c>
      <c r="D64" s="160" t="s">
        <v>96</v>
      </c>
      <c r="E64" s="166">
        <v>85</v>
      </c>
      <c r="F64" s="168">
        <f t="shared" si="8"/>
        <v>0</v>
      </c>
      <c r="G64" s="169">
        <f t="shared" si="9"/>
        <v>0</v>
      </c>
      <c r="H64" s="169"/>
      <c r="I64" s="169">
        <f t="shared" si="10"/>
        <v>0</v>
      </c>
      <c r="J64" s="169"/>
      <c r="K64" s="169">
        <f t="shared" si="11"/>
        <v>0</v>
      </c>
      <c r="L64" s="169">
        <v>0</v>
      </c>
      <c r="M64" s="169">
        <f t="shared" si="12"/>
        <v>0</v>
      </c>
      <c r="N64" s="161">
        <v>0</v>
      </c>
      <c r="O64" s="161">
        <f t="shared" si="13"/>
        <v>0</v>
      </c>
      <c r="P64" s="161">
        <v>0</v>
      </c>
      <c r="Q64" s="161">
        <f t="shared" si="14"/>
        <v>0</v>
      </c>
      <c r="R64" s="161"/>
      <c r="S64" s="161"/>
      <c r="T64" s="162">
        <v>6.1830000000000003E-2</v>
      </c>
      <c r="U64" s="161">
        <f t="shared" si="15"/>
        <v>5.26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93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56</v>
      </c>
      <c r="B65" s="158" t="s">
        <v>204</v>
      </c>
      <c r="C65" s="191" t="s">
        <v>205</v>
      </c>
      <c r="D65" s="160" t="s">
        <v>92</v>
      </c>
      <c r="E65" s="166">
        <v>1</v>
      </c>
      <c r="F65" s="168">
        <f t="shared" si="8"/>
        <v>0</v>
      </c>
      <c r="G65" s="169">
        <f t="shared" si="9"/>
        <v>0</v>
      </c>
      <c r="H65" s="169"/>
      <c r="I65" s="169">
        <f t="shared" si="10"/>
        <v>0</v>
      </c>
      <c r="J65" s="169"/>
      <c r="K65" s="169">
        <f t="shared" si="11"/>
        <v>0</v>
      </c>
      <c r="L65" s="169">
        <v>0</v>
      </c>
      <c r="M65" s="169">
        <f t="shared" si="12"/>
        <v>0</v>
      </c>
      <c r="N65" s="161">
        <v>0</v>
      </c>
      <c r="O65" s="161">
        <f t="shared" si="13"/>
        <v>0</v>
      </c>
      <c r="P65" s="161">
        <v>0</v>
      </c>
      <c r="Q65" s="161">
        <f t="shared" si="14"/>
        <v>0</v>
      </c>
      <c r="R65" s="161"/>
      <c r="S65" s="161"/>
      <c r="T65" s="162">
        <v>1.9139999999999999</v>
      </c>
      <c r="U65" s="161">
        <f t="shared" si="15"/>
        <v>1.91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93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57</v>
      </c>
      <c r="B66" s="158" t="s">
        <v>206</v>
      </c>
      <c r="C66" s="191" t="s">
        <v>207</v>
      </c>
      <c r="D66" s="160" t="s">
        <v>96</v>
      </c>
      <c r="E66" s="166">
        <v>190</v>
      </c>
      <c r="F66" s="168">
        <f t="shared" si="8"/>
        <v>0</v>
      </c>
      <c r="G66" s="169">
        <f t="shared" si="9"/>
        <v>0</v>
      </c>
      <c r="H66" s="169"/>
      <c r="I66" s="169">
        <f t="shared" si="10"/>
        <v>0</v>
      </c>
      <c r="J66" s="169"/>
      <c r="K66" s="169">
        <f t="shared" si="11"/>
        <v>0</v>
      </c>
      <c r="L66" s="169">
        <v>0</v>
      </c>
      <c r="M66" s="169">
        <f t="shared" si="12"/>
        <v>0</v>
      </c>
      <c r="N66" s="161">
        <v>0</v>
      </c>
      <c r="O66" s="161">
        <f t="shared" si="13"/>
        <v>0</v>
      </c>
      <c r="P66" s="161">
        <v>0</v>
      </c>
      <c r="Q66" s="161">
        <f t="shared" si="14"/>
        <v>0</v>
      </c>
      <c r="R66" s="161"/>
      <c r="S66" s="161"/>
      <c r="T66" s="162">
        <v>0.3</v>
      </c>
      <c r="U66" s="161">
        <f t="shared" si="15"/>
        <v>57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93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53" t="s">
        <v>88</v>
      </c>
      <c r="B67" s="159" t="s">
        <v>59</v>
      </c>
      <c r="C67" s="192" t="s">
        <v>60</v>
      </c>
      <c r="D67" s="163"/>
      <c r="E67" s="167"/>
      <c r="F67" s="170"/>
      <c r="G67" s="170">
        <f>SUMIF(AE68:AE71,"&lt;&gt;NOR",G68:G71)</f>
        <v>0</v>
      </c>
      <c r="H67" s="170"/>
      <c r="I67" s="170">
        <f>SUM(I68:I71)</f>
        <v>0</v>
      </c>
      <c r="J67" s="170"/>
      <c r="K67" s="170">
        <f>SUM(K68:K71)</f>
        <v>0</v>
      </c>
      <c r="L67" s="170"/>
      <c r="M67" s="170">
        <f>SUM(M68:M71)</f>
        <v>0</v>
      </c>
      <c r="N67" s="164"/>
      <c r="O67" s="164">
        <f>SUM(O68:O71)</f>
        <v>9.9000000000000008E-3</v>
      </c>
      <c r="P67" s="164"/>
      <c r="Q67" s="164">
        <f>SUM(Q68:Q71)</f>
        <v>0</v>
      </c>
      <c r="R67" s="164"/>
      <c r="S67" s="164"/>
      <c r="T67" s="165"/>
      <c r="U67" s="164">
        <f>SUM(U68:U71)</f>
        <v>5.94</v>
      </c>
      <c r="AE67" t="s">
        <v>89</v>
      </c>
    </row>
    <row r="68" spans="1:60" outlineLevel="1" x14ac:dyDescent="0.2">
      <c r="A68" s="152">
        <v>58</v>
      </c>
      <c r="B68" s="158" t="s">
        <v>208</v>
      </c>
      <c r="C68" s="191" t="s">
        <v>209</v>
      </c>
      <c r="D68" s="160" t="s">
        <v>92</v>
      </c>
      <c r="E68" s="166">
        <v>9</v>
      </c>
      <c r="F68" s="168">
        <f>H68+J68</f>
        <v>0</v>
      </c>
      <c r="G68" s="169">
        <f>ROUND(E68*F68,2)</f>
        <v>0</v>
      </c>
      <c r="H68" s="169"/>
      <c r="I68" s="169">
        <f>ROUND(E68*H68,2)</f>
        <v>0</v>
      </c>
      <c r="J68" s="169"/>
      <c r="K68" s="169">
        <f>ROUND(E68*J68,2)</f>
        <v>0</v>
      </c>
      <c r="L68" s="169">
        <v>0</v>
      </c>
      <c r="M68" s="169">
        <f>G68*(1+L68/100)</f>
        <v>0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0.66</v>
      </c>
      <c r="U68" s="161">
        <f>ROUND(E68*T68,2)</f>
        <v>5.94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93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2">
        <v>59</v>
      </c>
      <c r="B69" s="158" t="s">
        <v>210</v>
      </c>
      <c r="C69" s="191" t="s">
        <v>211</v>
      </c>
      <c r="D69" s="160" t="s">
        <v>92</v>
      </c>
      <c r="E69" s="166">
        <v>6</v>
      </c>
      <c r="F69" s="168">
        <f>H69+J69</f>
        <v>0</v>
      </c>
      <c r="G69" s="169">
        <f>ROUND(E69*F69,2)</f>
        <v>0</v>
      </c>
      <c r="H69" s="169"/>
      <c r="I69" s="169">
        <f>ROUND(E69*H69,2)</f>
        <v>0</v>
      </c>
      <c r="J69" s="169"/>
      <c r="K69" s="169">
        <f>ROUND(E69*J69,2)</f>
        <v>0</v>
      </c>
      <c r="L69" s="169">
        <v>0</v>
      </c>
      <c r="M69" s="169">
        <f>G69*(1+L69/100)</f>
        <v>0</v>
      </c>
      <c r="N69" s="161">
        <v>1.1000000000000001E-3</v>
      </c>
      <c r="O69" s="161">
        <f>ROUND(E69*N69,5)</f>
        <v>6.6E-3</v>
      </c>
      <c r="P69" s="161">
        <v>0</v>
      </c>
      <c r="Q69" s="161">
        <f>ROUND(E69*P69,5)</f>
        <v>0</v>
      </c>
      <c r="R69" s="161"/>
      <c r="S69" s="161"/>
      <c r="T69" s="162">
        <v>0</v>
      </c>
      <c r="U69" s="161">
        <f>ROUND(E69*T69,2)</f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133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60</v>
      </c>
      <c r="B70" s="158" t="s">
        <v>210</v>
      </c>
      <c r="C70" s="191" t="s">
        <v>212</v>
      </c>
      <c r="D70" s="160" t="s">
        <v>92</v>
      </c>
      <c r="E70" s="166">
        <v>2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0</v>
      </c>
      <c r="M70" s="169">
        <f>G70*(1+L70/100)</f>
        <v>0</v>
      </c>
      <c r="N70" s="161">
        <v>1.1000000000000001E-3</v>
      </c>
      <c r="O70" s="161">
        <f>ROUND(E70*N70,5)</f>
        <v>2.2000000000000001E-3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 x14ac:dyDescent="0.2">
      <c r="A71" s="152">
        <v>61</v>
      </c>
      <c r="B71" s="158" t="s">
        <v>210</v>
      </c>
      <c r="C71" s="191" t="s">
        <v>213</v>
      </c>
      <c r="D71" s="160" t="s">
        <v>92</v>
      </c>
      <c r="E71" s="166">
        <v>1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0</v>
      </c>
      <c r="M71" s="169">
        <f>G71*(1+L71/100)</f>
        <v>0</v>
      </c>
      <c r="N71" s="161">
        <v>1.1000000000000001E-3</v>
      </c>
      <c r="O71" s="161">
        <f>ROUND(E71*N71,5)</f>
        <v>1.1000000000000001E-3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133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53" t="s">
        <v>88</v>
      </c>
      <c r="B72" s="159" t="s">
        <v>61</v>
      </c>
      <c r="C72" s="192" t="s">
        <v>26</v>
      </c>
      <c r="D72" s="163"/>
      <c r="E72" s="167"/>
      <c r="F72" s="170"/>
      <c r="G72" s="170">
        <f>SUMIF(AE73:AE75,"&lt;&gt;NOR",G73:G75)</f>
        <v>0</v>
      </c>
      <c r="H72" s="170"/>
      <c r="I72" s="170">
        <f>SUM(I73:I75)</f>
        <v>0</v>
      </c>
      <c r="J72" s="170"/>
      <c r="K72" s="170">
        <f>SUM(K73:K75)</f>
        <v>0</v>
      </c>
      <c r="L72" s="170"/>
      <c r="M72" s="170">
        <f>SUM(M73:M75)</f>
        <v>0</v>
      </c>
      <c r="N72" s="164"/>
      <c r="O72" s="164">
        <f>SUM(O73:O75)</f>
        <v>0</v>
      </c>
      <c r="P72" s="164"/>
      <c r="Q72" s="164">
        <f>SUM(Q73:Q75)</f>
        <v>0</v>
      </c>
      <c r="R72" s="164"/>
      <c r="S72" s="164"/>
      <c r="T72" s="165"/>
      <c r="U72" s="164">
        <f>SUM(U73:U75)</f>
        <v>0</v>
      </c>
      <c r="AE72" t="s">
        <v>89</v>
      </c>
    </row>
    <row r="73" spans="1:60" outlineLevel="1" x14ac:dyDescent="0.2">
      <c r="A73" s="152">
        <v>62</v>
      </c>
      <c r="B73" s="158" t="s">
        <v>214</v>
      </c>
      <c r="C73" s="191" t="s">
        <v>215</v>
      </c>
      <c r="D73" s="160" t="s">
        <v>216</v>
      </c>
      <c r="E73" s="166">
        <v>1</v>
      </c>
      <c r="F73" s="168">
        <f>H73+J73</f>
        <v>0</v>
      </c>
      <c r="G73" s="169">
        <f>ROUND(E73*F73,2)</f>
        <v>0</v>
      </c>
      <c r="H73" s="169"/>
      <c r="I73" s="169">
        <f>ROUND(E73*H73,2)</f>
        <v>0</v>
      </c>
      <c r="J73" s="169"/>
      <c r="K73" s="169">
        <f>ROUND(E73*J73,2)</f>
        <v>0</v>
      </c>
      <c r="L73" s="169">
        <v>0</v>
      </c>
      <c r="M73" s="169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93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63</v>
      </c>
      <c r="B74" s="158" t="s">
        <v>217</v>
      </c>
      <c r="C74" s="191" t="s">
        <v>218</v>
      </c>
      <c r="D74" s="160" t="s">
        <v>216</v>
      </c>
      <c r="E74" s="166">
        <v>1</v>
      </c>
      <c r="F74" s="168">
        <f>H74+J74</f>
        <v>0</v>
      </c>
      <c r="G74" s="169">
        <f>ROUND(E74*F74,2)</f>
        <v>0</v>
      </c>
      <c r="H74" s="169"/>
      <c r="I74" s="169">
        <f>ROUND(E74*H74,2)</f>
        <v>0</v>
      </c>
      <c r="J74" s="169"/>
      <c r="K74" s="169">
        <f>ROUND(E74*J74,2)</f>
        <v>0</v>
      </c>
      <c r="L74" s="169">
        <v>0</v>
      </c>
      <c r="M74" s="169">
        <f>G74*(1+L74/100)</f>
        <v>0</v>
      </c>
      <c r="N74" s="161">
        <v>0</v>
      </c>
      <c r="O74" s="161">
        <f>ROUND(E74*N74,5)</f>
        <v>0</v>
      </c>
      <c r="P74" s="161">
        <v>0</v>
      </c>
      <c r="Q74" s="161">
        <f>ROUND(E74*P74,5)</f>
        <v>0</v>
      </c>
      <c r="R74" s="161"/>
      <c r="S74" s="161"/>
      <c r="T74" s="162">
        <v>0</v>
      </c>
      <c r="U74" s="161">
        <f>ROUND(E74*T74,2)</f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93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9">
        <v>64</v>
      </c>
      <c r="B75" s="180" t="s">
        <v>219</v>
      </c>
      <c r="C75" s="193" t="s">
        <v>220</v>
      </c>
      <c r="D75" s="181" t="s">
        <v>216</v>
      </c>
      <c r="E75" s="182">
        <v>1</v>
      </c>
      <c r="F75" s="183">
        <f>H75+J75</f>
        <v>0</v>
      </c>
      <c r="G75" s="184">
        <f>ROUND(E75*F75,2)</f>
        <v>0</v>
      </c>
      <c r="H75" s="184"/>
      <c r="I75" s="184">
        <f>ROUND(E75*H75,2)</f>
        <v>0</v>
      </c>
      <c r="J75" s="184"/>
      <c r="K75" s="184">
        <f>ROUND(E75*J75,2)</f>
        <v>0</v>
      </c>
      <c r="L75" s="184">
        <v>0</v>
      </c>
      <c r="M75" s="184">
        <f>G75*(1+L75/100)</f>
        <v>0</v>
      </c>
      <c r="N75" s="185">
        <v>0</v>
      </c>
      <c r="O75" s="185">
        <f>ROUND(E75*N75,5)</f>
        <v>0</v>
      </c>
      <c r="P75" s="185">
        <v>0</v>
      </c>
      <c r="Q75" s="185">
        <f>ROUND(E75*P75,5)</f>
        <v>0</v>
      </c>
      <c r="R75" s="185"/>
      <c r="S75" s="185"/>
      <c r="T75" s="186">
        <v>0</v>
      </c>
      <c r="U75" s="185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93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6"/>
      <c r="B76" s="7" t="s">
        <v>221</v>
      </c>
      <c r="C76" s="194" t="s">
        <v>221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v>12</v>
      </c>
      <c r="AD76">
        <v>21</v>
      </c>
    </row>
    <row r="77" spans="1:60" x14ac:dyDescent="0.2">
      <c r="A77" s="187"/>
      <c r="B77" s="188" t="s">
        <v>28</v>
      </c>
      <c r="C77" s="195" t="s">
        <v>221</v>
      </c>
      <c r="D77" s="189"/>
      <c r="E77" s="189"/>
      <c r="F77" s="189"/>
      <c r="G77" s="190">
        <f>G8+G45+G67+G72</f>
        <v>0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f>SUMIF(L7:L75,AC76,G7:G75)</f>
        <v>0</v>
      </c>
      <c r="AD77">
        <f>SUMIF(L7:L75,AD76,G7:G75)</f>
        <v>0</v>
      </c>
      <c r="AE77" t="s">
        <v>222</v>
      </c>
    </row>
    <row r="78" spans="1:60" x14ac:dyDescent="0.2">
      <c r="A78" s="6"/>
      <c r="B78" s="7" t="s">
        <v>221</v>
      </c>
      <c r="C78" s="194" t="s">
        <v>221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221</v>
      </c>
      <c r="C79" s="194" t="s">
        <v>221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8" t="s">
        <v>223</v>
      </c>
      <c r="B80" s="268"/>
      <c r="C80" s="269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49"/>
      <c r="B81" s="250"/>
      <c r="C81" s="251"/>
      <c r="D81" s="250"/>
      <c r="E81" s="250"/>
      <c r="F81" s="250"/>
      <c r="G81" s="252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E81" t="s">
        <v>224</v>
      </c>
    </row>
    <row r="82" spans="1:31" x14ac:dyDescent="0.2">
      <c r="A82" s="253"/>
      <c r="B82" s="254"/>
      <c r="C82" s="255"/>
      <c r="D82" s="254"/>
      <c r="E82" s="254"/>
      <c r="F82" s="254"/>
      <c r="G82" s="25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53"/>
      <c r="B83" s="254"/>
      <c r="C83" s="255"/>
      <c r="D83" s="254"/>
      <c r="E83" s="254"/>
      <c r="F83" s="254"/>
      <c r="G83" s="25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3"/>
      <c r="B84" s="254"/>
      <c r="C84" s="255"/>
      <c r="D84" s="254"/>
      <c r="E84" s="254"/>
      <c r="F84" s="254"/>
      <c r="G84" s="25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57"/>
      <c r="B85" s="258"/>
      <c r="C85" s="259"/>
      <c r="D85" s="258"/>
      <c r="E85" s="258"/>
      <c r="F85" s="258"/>
      <c r="G85" s="260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6"/>
      <c r="B86" s="7" t="s">
        <v>221</v>
      </c>
      <c r="C86" s="194" t="s">
        <v>221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C87" s="196"/>
      <c r="AE87" t="s">
        <v>225</v>
      </c>
    </row>
  </sheetData>
  <mergeCells count="6">
    <mergeCell ref="A81:G85"/>
    <mergeCell ref="A1:G1"/>
    <mergeCell ref="C2:G2"/>
    <mergeCell ref="C3:G3"/>
    <mergeCell ref="C4:G4"/>
    <mergeCell ref="A80:C80"/>
  </mergeCells>
  <pageMargins left="0.39370078740157499" right="0.19685039370078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70" t="s">
        <v>39</v>
      </c>
      <c r="B2" s="270"/>
      <c r="C2" s="270"/>
      <c r="D2" s="270"/>
      <c r="E2" s="270"/>
      <c r="F2" s="270"/>
      <c r="G2" s="2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Kadrnožka</dc:creator>
  <cp:lastModifiedBy>Zichová Jitka</cp:lastModifiedBy>
  <cp:lastPrinted>2014-02-28T09:52:57Z</cp:lastPrinted>
  <dcterms:created xsi:type="dcterms:W3CDTF">2009-04-08T07:15:50Z</dcterms:created>
  <dcterms:modified xsi:type="dcterms:W3CDTF">2024-11-27T07:51:46Z</dcterms:modified>
</cp:coreProperties>
</file>